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onyc\Desktop\주택통계정보\"/>
    </mc:Choice>
  </mc:AlternateContent>
  <xr:revisionPtr revIDLastSave="0" documentId="8_{BCC0C0EA-675E-4EF2-9B36-0E87E0DC81A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총괄표 " sheetId="1" r:id="rId1"/>
    <sheet name="세부내역" sheetId="2" r:id="rId2"/>
  </sheets>
  <definedNames>
    <definedName name="_xlnm._FilterDatabase" localSheetId="1" hidden="1">세부내역!$A$5:$K$98</definedName>
    <definedName name="_xlnm.Print_Area" localSheetId="1">세부내역!$A$1:$K$123</definedName>
    <definedName name="_xlnm.Print_Area" localSheetId="0">'총괄표 '!$A$1:$F$29</definedName>
    <definedName name="_xlnm.Print_Titles" localSheetId="1">세부내역!$5:$6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1" l="1"/>
  <c r="E11" i="1"/>
  <c r="E15" i="1"/>
  <c r="G77" i="2" l="1"/>
  <c r="F77" i="2" s="1"/>
  <c r="G76" i="2"/>
  <c r="G18" i="2"/>
  <c r="I45" i="2"/>
  <c r="H45" i="2"/>
  <c r="F44" i="2"/>
  <c r="G43" i="2"/>
  <c r="G45" i="2" s="1"/>
  <c r="F43" i="2" l="1"/>
  <c r="F45" i="2" s="1"/>
  <c r="I95" i="2"/>
  <c r="H95" i="2"/>
  <c r="G95" i="2"/>
  <c r="F94" i="2"/>
  <c r="F95" i="2" s="1"/>
  <c r="I111" i="2" l="1"/>
  <c r="H111" i="2"/>
  <c r="F110" i="2"/>
  <c r="F109" i="2"/>
  <c r="F108" i="2"/>
  <c r="F107" i="2"/>
  <c r="G106" i="2"/>
  <c r="G111" i="2" s="1"/>
  <c r="F106" i="2" l="1"/>
  <c r="F111" i="2" s="1"/>
  <c r="I34" i="2"/>
  <c r="H34" i="2"/>
  <c r="F33" i="2"/>
  <c r="F32" i="2"/>
  <c r="G31" i="2"/>
  <c r="F31" i="2" s="1"/>
  <c r="F30" i="2"/>
  <c r="G29" i="2"/>
  <c r="G34" i="2" s="1"/>
  <c r="F29" i="2" l="1"/>
  <c r="F34" i="2" s="1"/>
  <c r="H12" i="2"/>
  <c r="H11" i="2"/>
  <c r="H10" i="2"/>
  <c r="H9" i="2"/>
  <c r="I59" i="2" l="1"/>
  <c r="H59" i="2"/>
  <c r="G59" i="2"/>
  <c r="F58" i="2"/>
  <c r="F57" i="2"/>
  <c r="F59" i="2" l="1"/>
  <c r="I122" i="2"/>
  <c r="I123" i="2" s="1"/>
  <c r="H122" i="2"/>
  <c r="H123" i="2" s="1"/>
  <c r="G122" i="2"/>
  <c r="G123" i="2" s="1"/>
  <c r="F121" i="2"/>
  <c r="F120" i="2"/>
  <c r="F122" i="2" l="1"/>
  <c r="F123" i="2" s="1"/>
  <c r="I56" i="2"/>
  <c r="I60" i="2" s="1"/>
  <c r="H56" i="2"/>
  <c r="H60" i="2" s="1"/>
  <c r="F55" i="2"/>
  <c r="G54" i="2"/>
  <c r="G56" i="2" s="1"/>
  <c r="G60" i="2" s="1"/>
  <c r="F54" i="2" l="1"/>
  <c r="F56" i="2" s="1"/>
  <c r="F60" i="2" s="1"/>
  <c r="G28" i="2" l="1"/>
  <c r="H28" i="2"/>
  <c r="I28" i="2"/>
  <c r="F27" i="2"/>
  <c r="G10" i="2"/>
  <c r="G14" i="2" s="1"/>
  <c r="G15" i="2" s="1"/>
  <c r="I14" i="2"/>
  <c r="I15" i="2" s="1"/>
  <c r="F13" i="2"/>
  <c r="G82" i="2"/>
  <c r="G81" i="2"/>
  <c r="G16" i="2"/>
  <c r="I71" i="2"/>
  <c r="H71" i="2"/>
  <c r="G71" i="2"/>
  <c r="F70" i="2"/>
  <c r="F71" i="2" s="1"/>
  <c r="I38" i="2"/>
  <c r="H38" i="2"/>
  <c r="G38" i="2"/>
  <c r="F37" i="2"/>
  <c r="F36" i="2"/>
  <c r="F35" i="2"/>
  <c r="H14" i="2" l="1"/>
  <c r="H15" i="2" s="1"/>
  <c r="F38" i="2"/>
  <c r="I118" i="2"/>
  <c r="H118" i="2"/>
  <c r="G118" i="2"/>
  <c r="F117" i="2"/>
  <c r="I116" i="2"/>
  <c r="I119" i="2" s="1"/>
  <c r="H116" i="2"/>
  <c r="G116" i="2"/>
  <c r="F115" i="2"/>
  <c r="F114" i="2"/>
  <c r="F113" i="2"/>
  <c r="F112" i="2"/>
  <c r="I101" i="2"/>
  <c r="H101" i="2"/>
  <c r="G101" i="2"/>
  <c r="F100" i="2"/>
  <c r="F99" i="2"/>
  <c r="I104" i="2"/>
  <c r="I105" i="2" s="1"/>
  <c r="H104" i="2"/>
  <c r="H105" i="2" s="1"/>
  <c r="G104" i="2"/>
  <c r="G105" i="2" s="1"/>
  <c r="F103" i="2"/>
  <c r="F102" i="2"/>
  <c r="I97" i="2"/>
  <c r="I98" i="2" s="1"/>
  <c r="H97" i="2"/>
  <c r="H98" i="2" s="1"/>
  <c r="G97" i="2"/>
  <c r="G98" i="2" s="1"/>
  <c r="F96" i="2"/>
  <c r="I87" i="2"/>
  <c r="H87" i="2"/>
  <c r="G87" i="2"/>
  <c r="F86" i="2"/>
  <c r="F85" i="2"/>
  <c r="F84" i="2"/>
  <c r="I92" i="2"/>
  <c r="H92" i="2"/>
  <c r="G92" i="2"/>
  <c r="F91" i="2"/>
  <c r="F90" i="2"/>
  <c r="F89" i="2"/>
  <c r="F88" i="2"/>
  <c r="I83" i="2"/>
  <c r="H83" i="2"/>
  <c r="G83" i="2"/>
  <c r="F82" i="2"/>
  <c r="F81" i="2"/>
  <c r="I79" i="2"/>
  <c r="I80" i="2" s="1"/>
  <c r="H79" i="2"/>
  <c r="H80" i="2" s="1"/>
  <c r="G79" i="2"/>
  <c r="G80" i="2" s="1"/>
  <c r="F78" i="2"/>
  <c r="F76" i="2"/>
  <c r="I74" i="2"/>
  <c r="I75" i="2" s="1"/>
  <c r="H74" i="2"/>
  <c r="H75" i="2" s="1"/>
  <c r="G74" i="2"/>
  <c r="G75" i="2" s="1"/>
  <c r="F73" i="2"/>
  <c r="F72" i="2"/>
  <c r="I68" i="2"/>
  <c r="H68" i="2"/>
  <c r="G68" i="2"/>
  <c r="F67" i="2"/>
  <c r="F66" i="2"/>
  <c r="F65" i="2"/>
  <c r="I64" i="2"/>
  <c r="H64" i="2"/>
  <c r="G64" i="2"/>
  <c r="F63" i="2"/>
  <c r="F62" i="2"/>
  <c r="F61" i="2"/>
  <c r="I52" i="2"/>
  <c r="I53" i="2" s="1"/>
  <c r="H52" i="2"/>
  <c r="H53" i="2" s="1"/>
  <c r="G52" i="2"/>
  <c r="G53" i="2" s="1"/>
  <c r="F51" i="2"/>
  <c r="F50" i="2"/>
  <c r="F49" i="2"/>
  <c r="I19" i="2"/>
  <c r="H19" i="2"/>
  <c r="G19" i="2"/>
  <c r="F18" i="2"/>
  <c r="I93" i="2" l="1"/>
  <c r="H93" i="2"/>
  <c r="G93" i="2"/>
  <c r="G69" i="2"/>
  <c r="H69" i="2"/>
  <c r="I69" i="2"/>
  <c r="H119" i="2"/>
  <c r="G119" i="2"/>
  <c r="F79" i="2"/>
  <c r="F80" i="2" s="1"/>
  <c r="F118" i="2"/>
  <c r="F74" i="2"/>
  <c r="F75" i="2" s="1"/>
  <c r="F101" i="2"/>
  <c r="F97" i="2"/>
  <c r="F98" i="2" s="1"/>
  <c r="F116" i="2"/>
  <c r="F83" i="2"/>
  <c r="F92" i="2"/>
  <c r="F87" i="2"/>
  <c r="F104" i="2"/>
  <c r="F68" i="2"/>
  <c r="F64" i="2"/>
  <c r="F52" i="2"/>
  <c r="F53" i="2" s="1"/>
  <c r="F19" i="2"/>
  <c r="C13" i="1"/>
  <c r="D13" i="1"/>
  <c r="E13" i="1"/>
  <c r="F13" i="1"/>
  <c r="C8" i="1"/>
  <c r="D8" i="1"/>
  <c r="E8" i="1"/>
  <c r="F8" i="1"/>
  <c r="F93" i="2" l="1"/>
  <c r="F69" i="2"/>
  <c r="F105" i="2"/>
  <c r="F119" i="2"/>
  <c r="F12" i="2" l="1"/>
  <c r="F11" i="2"/>
  <c r="F10" i="2"/>
  <c r="F9" i="2"/>
  <c r="F8" i="2"/>
  <c r="I17" i="2"/>
  <c r="I20" i="2" s="1"/>
  <c r="H17" i="2"/>
  <c r="H20" i="2" s="1"/>
  <c r="F16" i="2"/>
  <c r="I42" i="2"/>
  <c r="H42" i="2"/>
  <c r="G42" i="2"/>
  <c r="F41" i="2"/>
  <c r="F42" i="2" s="1"/>
  <c r="I47" i="2"/>
  <c r="H47" i="2"/>
  <c r="G47" i="2"/>
  <c r="F46" i="2"/>
  <c r="F23" i="2"/>
  <c r="F22" i="2"/>
  <c r="F21" i="2"/>
  <c r="I40" i="2"/>
  <c r="H40" i="2"/>
  <c r="G40" i="2"/>
  <c r="F39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H7" i="2" l="1"/>
  <c r="I7" i="2"/>
  <c r="H48" i="2"/>
  <c r="I48" i="2"/>
  <c r="G48" i="2"/>
  <c r="F14" i="2"/>
  <c r="F15" i="2" s="1"/>
  <c r="B13" i="1"/>
  <c r="D6" i="1"/>
  <c r="C6" i="1"/>
  <c r="B8" i="1"/>
  <c r="F25" i="2"/>
  <c r="F24" i="2"/>
  <c r="G17" i="2"/>
  <c r="G20" i="2" s="1"/>
  <c r="G7" i="2" s="1"/>
  <c r="F26" i="2"/>
  <c r="F40" i="2"/>
  <c r="F47" i="2"/>
  <c r="F17" i="2"/>
  <c r="F20" i="2" s="1"/>
  <c r="F28" i="2" l="1"/>
  <c r="F48" i="2" s="1"/>
  <c r="F7" i="2" s="1"/>
  <c r="B6" i="1"/>
</calcChain>
</file>

<file path=xl/sharedStrings.xml><?xml version="1.0" encoding="utf-8"?>
<sst xmlns="http://schemas.openxmlformats.org/spreadsheetml/2006/main" count="217" uniqueCount="164">
  <si>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</si>
  <si>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</si>
  <si>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</si>
  <si>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</si>
  <si>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</si>
  <si>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</si>
  <si>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</si>
  <si>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</si>
  <si>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</si>
  <si>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</si>
  <si>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</si>
  <si>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</si>
  <si>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</si>
  <si>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</si>
  <si>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</si>
  <si>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</si>
  <si>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</si>
  <si>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</si>
  <si>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</si>
  <si>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</si>
  <si>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</si>
  <si>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</si>
  <si>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</si>
  <si>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</si>
  <si>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</si>
  <si>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</si>
  <si>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</si>
  <si>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</si>
  <si>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</si>
  <si>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</si>
  <si>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</si>
  <si>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</si>
  <si>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</si>
  <si>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</si>
  <si>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</si>
  <si>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</si>
  <si>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</si>
  <si>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</si>
  <si>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</si>
  <si>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</si>
  <si>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</si>
  <si>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</si>
  <si>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8" type="noConversion"/>
  </si>
  <si>
    <t>강원</t>
    <phoneticPr fontId="28" type="noConversion"/>
  </si>
  <si>
    <t>충북</t>
    <phoneticPr fontId="28" type="noConversion"/>
  </si>
  <si>
    <t>경남</t>
    <phoneticPr fontId="28" type="noConversion"/>
  </si>
  <si>
    <t>경남기업㈜</t>
    <phoneticPr fontId="28" type="noConversion"/>
  </si>
  <si>
    <t>자체
분양</t>
    <phoneticPr fontId="28" type="noConversion"/>
  </si>
  <si>
    <t>양주시 장흥면 일영리 143-4
[양주 일영 경남아너스빌]</t>
    <phoneticPr fontId="28" type="noConversion"/>
  </si>
  <si>
    <t>02-6712-5432</t>
    <phoneticPr fontId="28" type="noConversion"/>
  </si>
  <si>
    <t>6월 분양계획 세부내역</t>
    <phoneticPr fontId="28" type="noConversion"/>
  </si>
  <si>
    <t>금호건설㈜</t>
    <phoneticPr fontId="28" type="noConversion"/>
  </si>
  <si>
    <t>조합</t>
    <phoneticPr fontId="28" type="noConversion"/>
  </si>
  <si>
    <t>안성시 당왕동 121
[안성 금호어울림 더 프라임2차]</t>
    <phoneticPr fontId="28" type="noConversion"/>
  </si>
  <si>
    <t>02-6303-0646</t>
    <phoneticPr fontId="28" type="noConversion"/>
  </si>
  <si>
    <t>울산</t>
    <phoneticPr fontId="28" type="noConversion"/>
  </si>
  <si>
    <t>금호건설㈜</t>
    <phoneticPr fontId="28" type="noConversion"/>
  </si>
  <si>
    <t>자체
분양</t>
    <phoneticPr fontId="28" type="noConversion"/>
  </si>
  <si>
    <t>남구 신정동 1153-1
[미정]</t>
    <phoneticPr fontId="28" type="noConversion"/>
  </si>
  <si>
    <t>02-6303-0646</t>
    <phoneticPr fontId="28" type="noConversion"/>
  </si>
  <si>
    <t>남광토건㈜</t>
    <phoneticPr fontId="28" type="noConversion"/>
  </si>
  <si>
    <t>재건축</t>
    <phoneticPr fontId="28" type="noConversion"/>
  </si>
  <si>
    <t>부평구 부평동 767-1
[부평 하우스토리 어반그린]</t>
    <phoneticPr fontId="28" type="noConversion"/>
  </si>
  <si>
    <t>02-2280-6146</t>
    <phoneticPr fontId="28" type="noConversion"/>
  </si>
  <si>
    <t>대우건설㈜</t>
    <phoneticPr fontId="28" type="noConversion"/>
  </si>
  <si>
    <t>단순
도급</t>
    <phoneticPr fontId="28" type="noConversion"/>
  </si>
  <si>
    <t>음성군 대소면 음성선본산업단지 2BL
[음성 푸르지오 센터피크]</t>
    <phoneticPr fontId="28" type="noConversion"/>
  </si>
  <si>
    <t>1670-1000</t>
    <phoneticPr fontId="28" type="noConversion"/>
  </si>
  <si>
    <t>㈜대우건설</t>
    <phoneticPr fontId="28" type="noConversion"/>
  </si>
  <si>
    <t>재개발</t>
    <phoneticPr fontId="28" type="noConversion"/>
  </si>
  <si>
    <t>성동구 행당동 128
[라체르보 푸르지오 써밋]</t>
    <phoneticPr fontId="28" type="noConversion"/>
  </si>
  <si>
    <t>02-6244-7206</t>
    <phoneticPr fontId="28" type="noConversion"/>
  </si>
  <si>
    <t>부천시 괴안동 117
[미정]</t>
    <phoneticPr fontId="28" type="noConversion"/>
  </si>
  <si>
    <t>대우산업개발㈜</t>
    <phoneticPr fontId="28" type="noConversion"/>
  </si>
  <si>
    <t>대우조선해양건설㈜</t>
    <phoneticPr fontId="28" type="noConversion"/>
  </si>
  <si>
    <t>단순
도급</t>
    <phoneticPr fontId="28" type="noConversion"/>
  </si>
  <si>
    <t>수성구 만촌동 849-6
[대구 수성구 만촌역 엘크루]</t>
    <phoneticPr fontId="28" type="noConversion"/>
  </si>
  <si>
    <t>053-755-6667</t>
    <phoneticPr fontId="28" type="noConversion"/>
  </si>
  <si>
    <t>제주</t>
    <phoneticPr fontId="28" type="noConversion"/>
  </si>
  <si>
    <t>대우조선해양건설㈜</t>
    <phoneticPr fontId="28" type="noConversion"/>
  </si>
  <si>
    <t>단순
도급</t>
    <phoneticPr fontId="28" type="noConversion"/>
  </si>
  <si>
    <t>제주시 조천읍 함덕리 72-128
[함덕 엘크루]</t>
    <phoneticPr fontId="28" type="noConversion"/>
  </si>
  <si>
    <t>02-750-8000</t>
    <phoneticPr fontId="28" type="noConversion"/>
  </si>
  <si>
    <t>GS건설㈜</t>
    <phoneticPr fontId="28" type="noConversion"/>
  </si>
  <si>
    <t>수성구 범어동 48-26
[범어 자이]</t>
    <phoneticPr fontId="28" type="noConversion"/>
  </si>
  <si>
    <t>1577-4254</t>
    <phoneticPr fontId="28" type="noConversion"/>
  </si>
  <si>
    <t>SK에코플랜트㈜</t>
    <phoneticPr fontId="28" type="noConversion"/>
  </si>
  <si>
    <t>재건축</t>
    <phoneticPr fontId="28" type="noConversion"/>
  </si>
  <si>
    <t>청주시 흥덕구 봉명동 172-8
[청주 SK-VIEW 자이]</t>
    <phoneticPr fontId="28" type="noConversion"/>
  </si>
  <si>
    <t>043-265-1097</t>
    <phoneticPr fontId="28" type="noConversion"/>
  </si>
  <si>
    <t>SK에코플랜트㈜
GS건설㈜</t>
    <phoneticPr fontId="28" type="noConversion"/>
  </si>
  <si>
    <t>공동사업
총 1,745호</t>
    <phoneticPr fontId="28" type="noConversion"/>
  </si>
  <si>
    <t>재건축</t>
    <phoneticPr fontId="28" type="noConversion"/>
  </si>
  <si>
    <t>중구 중촌동 21
[미정]</t>
    <phoneticPr fontId="28" type="noConversion"/>
  </si>
  <si>
    <t>-</t>
    <phoneticPr fontId="28" type="noConversion"/>
  </si>
  <si>
    <t>㈜KCC건설</t>
    <phoneticPr fontId="28" type="noConversion"/>
  </si>
  <si>
    <t>단순
도급</t>
    <phoneticPr fontId="28" type="noConversion"/>
  </si>
  <si>
    <t>02-513-5588</t>
    <phoneticPr fontId="28" type="noConversion"/>
  </si>
  <si>
    <t>서구 용문동 594-6
[미정]</t>
    <phoneticPr fontId="28" type="noConversion"/>
  </si>
  <si>
    <t>1670-1000</t>
    <phoneticPr fontId="28" type="noConversion"/>
  </si>
  <si>
    <t>오산시 세교2지구 A-10
[오산 세교2지구 칸타빌 더퍼스트]</t>
    <phoneticPr fontId="28" type="noConversion"/>
  </si>
  <si>
    <t>㈜대원</t>
    <phoneticPr fontId="28" type="noConversion"/>
  </si>
  <si>
    <t>자체
분양</t>
    <phoneticPr fontId="28" type="noConversion"/>
  </si>
  <si>
    <t>031-376-8111</t>
    <phoneticPr fontId="28" type="noConversion"/>
  </si>
  <si>
    <t>㈜대원</t>
    <phoneticPr fontId="28" type="noConversion"/>
  </si>
  <si>
    <t>조합</t>
    <phoneticPr fontId="28" type="noConversion"/>
  </si>
  <si>
    <t>청주시 흥덕구 강내면 월곡리 82-1
[미정]</t>
    <phoneticPr fontId="28" type="noConversion"/>
  </si>
  <si>
    <t>043-295-1611</t>
    <phoneticPr fontId="28" type="noConversion"/>
  </si>
  <si>
    <t>동아건설산업㈜</t>
    <phoneticPr fontId="28" type="noConversion"/>
  </si>
  <si>
    <t>단순
도급</t>
    <phoneticPr fontId="28" type="noConversion"/>
  </si>
  <si>
    <t>칠곡군 석적읍 중리 647
[미정]</t>
    <phoneticPr fontId="28" type="noConversion"/>
  </si>
  <si>
    <t>02-6420-3783</t>
    <phoneticPr fontId="28" type="noConversion"/>
  </si>
  <si>
    <t>신동아건설㈜</t>
    <phoneticPr fontId="28" type="noConversion"/>
  </si>
  <si>
    <t>단순
도급</t>
    <phoneticPr fontId="28" type="noConversion"/>
  </si>
  <si>
    <t>진주시 가좌동 1964
[미정]</t>
    <phoneticPr fontId="28" type="noConversion"/>
  </si>
  <si>
    <t>02-709-7324</t>
    <phoneticPr fontId="28" type="noConversion"/>
  </si>
  <si>
    <t>㈜쌍용건설</t>
    <phoneticPr fontId="28" type="noConversion"/>
  </si>
  <si>
    <t>재개발</t>
    <phoneticPr fontId="28" type="noConversion"/>
  </si>
  <si>
    <t>부천시 괴안동 201
[미정]</t>
    <phoneticPr fontId="28" type="noConversion"/>
  </si>
  <si>
    <t>02-3433-7637</t>
    <phoneticPr fontId="28" type="noConversion"/>
  </si>
  <si>
    <t>우미건설㈜</t>
    <phoneticPr fontId="28" type="noConversion"/>
  </si>
  <si>
    <t>자체
분양</t>
    <phoneticPr fontId="28" type="noConversion"/>
  </si>
  <si>
    <t>경산시 하양지구 A5
[미정]</t>
    <phoneticPr fontId="28" type="noConversion"/>
  </si>
  <si>
    <t>02-6914-1587</t>
    <phoneticPr fontId="28" type="noConversion"/>
  </si>
  <si>
    <t>코오롱글로벌㈜</t>
    <phoneticPr fontId="28" type="noConversion"/>
  </si>
  <si>
    <t>조합</t>
    <phoneticPr fontId="28" type="noConversion"/>
  </si>
  <si>
    <t>연제구 연산동 588-1
[미정]</t>
    <phoneticPr fontId="28" type="noConversion"/>
  </si>
  <si>
    <t>-</t>
    <phoneticPr fontId="28" type="noConversion"/>
  </si>
  <si>
    <t>㈜태영건설</t>
    <phoneticPr fontId="28" type="noConversion"/>
  </si>
  <si>
    <t>중구 반구동 554-5
[태화강 에코리버 데시앙]</t>
    <phoneticPr fontId="28" type="noConversion"/>
  </si>
  <si>
    <t>02-2090-2485</t>
    <phoneticPr fontId="28" type="noConversion"/>
  </si>
  <si>
    <t>거창군 거창읍 가지리 1323-4
[더샵 거창포르시엘 2차]</t>
    <phoneticPr fontId="28" type="noConversion"/>
  </si>
  <si>
    <t>1533-7660</t>
    <phoneticPr fontId="28" type="noConversion"/>
  </si>
  <si>
    <t>충남</t>
    <phoneticPr fontId="28" type="noConversion"/>
  </si>
  <si>
    <t>㈜한라</t>
    <phoneticPr fontId="28" type="noConversion"/>
  </si>
  <si>
    <t>천안시 서북구 부대동 760
[천안부성 한라비발디]</t>
    <phoneticPr fontId="28" type="noConversion"/>
  </si>
  <si>
    <t>02-3434-5690</t>
    <phoneticPr fontId="28" type="noConversion"/>
  </si>
  <si>
    <t>현대건설㈜</t>
    <phoneticPr fontId="28" type="noConversion"/>
  </si>
  <si>
    <t>파주시 와동동 1471-2,3
[힐스테이트 더 운정]</t>
    <phoneticPr fontId="28" type="noConversion"/>
  </si>
  <si>
    <t>1522-1157</t>
    <phoneticPr fontId="28" type="noConversion"/>
  </si>
  <si>
    <t>현대건설㈜</t>
    <phoneticPr fontId="28" type="noConversion"/>
  </si>
  <si>
    <t>서구 불로동 82
[힐스테이트 불로 포레스트]</t>
    <phoneticPr fontId="28" type="noConversion"/>
  </si>
  <si>
    <t>1577-7755</t>
    <phoneticPr fontId="28" type="noConversion"/>
  </si>
  <si>
    <t>현대건설㈜</t>
    <phoneticPr fontId="28" type="noConversion"/>
  </si>
  <si>
    <t>단순
도급</t>
    <phoneticPr fontId="28" type="noConversion"/>
  </si>
  <si>
    <t>화성시 동탄면 화성동탄2 택지개발지구 A51-1
[미정]</t>
    <phoneticPr fontId="28" type="noConversion"/>
  </si>
  <si>
    <t>1577-7755</t>
    <phoneticPr fontId="28" type="noConversion"/>
  </si>
  <si>
    <t>공동사업
총 2,063호
현대, 계룡, 동부</t>
    <phoneticPr fontId="28" type="noConversion"/>
  </si>
  <si>
    <t>현대건설㈜</t>
    <phoneticPr fontId="28" type="noConversion"/>
  </si>
  <si>
    <t>원주시 관설동 1361-8
[미정]</t>
    <phoneticPr fontId="28" type="noConversion"/>
  </si>
  <si>
    <t>㈜포스코건설</t>
    <phoneticPr fontId="28" type="noConversion"/>
  </si>
  <si>
    <t>사천시 동금동 151-5
[e편한세상 삼천포 오션프라임]</t>
    <phoneticPr fontId="28" type="noConversion"/>
  </si>
  <si>
    <t>080-783-3000</t>
    <phoneticPr fontId="28" type="noConversion"/>
  </si>
  <si>
    <t>경기</t>
    <phoneticPr fontId="28" type="noConversion"/>
  </si>
  <si>
    <t>디엘이앤씨㈜</t>
    <phoneticPr fontId="28" type="noConversion"/>
  </si>
  <si>
    <t>경북</t>
    <phoneticPr fontId="28" type="noConversion"/>
  </si>
  <si>
    <t>대구</t>
    <phoneticPr fontId="28" type="noConversion"/>
  </si>
  <si>
    <t>대전</t>
    <phoneticPr fontId="28" type="noConversion"/>
  </si>
  <si>
    <t>부산</t>
    <phoneticPr fontId="28" type="noConversion"/>
  </si>
  <si>
    <t>대방건설㈜</t>
    <phoneticPr fontId="28" type="noConversion"/>
  </si>
  <si>
    <t>단순
도급</t>
    <phoneticPr fontId="28" type="noConversion"/>
  </si>
  <si>
    <t>홍성군 홍북읍 신경리 1361
[미정]</t>
    <phoneticPr fontId="28" type="noConversion"/>
  </si>
  <si>
    <t>02-2181-9461</t>
    <phoneticPr fontId="28" type="noConversion"/>
  </si>
  <si>
    <t>6월 분양계획(총괄표)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</si>
</sst>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rgb="FFFF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7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7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7" fillId="0" borderId="0"/>
  </cellStyleXfs>
  <cellXfs count="117">
    <xf numFmtId="0" fontId="0" fillId="0" borderId="0" xfId="0" applyNumberFormat="1">
      <alignment vertical="center"/>
    </xf>
    <xf numFmtId="0" fontId="27" fillId="0" borderId="0" xfId="43" applyNumberFormat="1"/>
    <xf numFmtId="0" fontId="27" fillId="0" borderId="0" xfId="43" applyNumberFormat="1" applyAlignment="1">
      <alignment vertical="center"/>
    </xf>
    <xf numFmtId="177" fontId="27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7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0" fontId="24" fillId="0" borderId="0" xfId="43" applyNumberFormat="1" applyFont="1" applyBorder="1" applyAlignment="1">
      <alignment horizontal="center" vertical="center"/>
    </xf>
    <xf numFmtId="179" fontId="30" fillId="0" borderId="23" xfId="43" applyNumberFormat="1" applyFont="1" applyFill="1" applyBorder="1" applyAlignment="1">
      <alignment horizontal="center" vertical="center" wrapText="1"/>
    </xf>
    <xf numFmtId="41" fontId="30" fillId="0" borderId="26" xfId="43" applyNumberFormat="1" applyFont="1" applyFill="1" applyBorder="1" applyAlignment="1">
      <alignment horizontal="center" vertical="center"/>
    </xf>
    <xf numFmtId="41" fontId="30" fillId="0" borderId="27" xfId="43" applyNumberFormat="1" applyFont="1" applyFill="1" applyBorder="1" applyAlignment="1">
      <alignment horizontal="center" vertical="center"/>
    </xf>
    <xf numFmtId="0" fontId="32" fillId="0" borderId="0" xfId="43" applyFont="1" applyAlignment="1"/>
    <xf numFmtId="180" fontId="30" fillId="0" borderId="27" xfId="43" applyNumberFormat="1" applyFont="1" applyFill="1" applyBorder="1" applyAlignment="1">
      <alignment horizontal="center" vertical="center" wrapText="1"/>
    </xf>
    <xf numFmtId="176" fontId="30" fillId="26" borderId="27" xfId="43" applyNumberFormat="1" applyFont="1" applyFill="1" applyBorder="1" applyAlignment="1">
      <alignment horizontal="center" vertical="center"/>
    </xf>
    <xf numFmtId="41" fontId="29" fillId="26" borderId="26" xfId="43" applyNumberFormat="1" applyFont="1" applyFill="1" applyBorder="1" applyAlignment="1">
      <alignment horizontal="center" vertical="center"/>
    </xf>
    <xf numFmtId="0" fontId="29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3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3" fillId="0" borderId="13" xfId="43" applyNumberFormat="1" applyFont="1" applyBorder="1" applyAlignment="1"/>
    <xf numFmtId="0" fontId="22" fillId="0" borderId="25" xfId="43" applyNumberFormat="1" applyFont="1" applyFill="1" applyBorder="1" applyAlignment="1">
      <alignment vertical="top"/>
    </xf>
    <xf numFmtId="0" fontId="23" fillId="0" borderId="0" xfId="43" applyNumberFormat="1" applyFont="1" applyAlignment="1">
      <alignment horizontal="center" vertical="center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6" fillId="0" borderId="19" xfId="43" applyNumberFormat="1" applyFont="1" applyFill="1" applyBorder="1" applyAlignment="1">
      <alignment horizontal="center" vertical="center" wrapText="1" shrinkToFit="1"/>
    </xf>
    <xf numFmtId="0" fontId="26" fillId="0" borderId="11" xfId="43" applyNumberFormat="1" applyFont="1" applyFill="1" applyBorder="1" applyAlignment="1">
      <alignment horizontal="center" vertical="center" wrapText="1" shrinkToFit="1"/>
    </xf>
    <xf numFmtId="0" fontId="29" fillId="26" borderId="21" xfId="43" applyFont="1" applyFill="1" applyBorder="1" applyAlignment="1">
      <alignment horizontal="center" vertical="center"/>
    </xf>
    <xf numFmtId="0" fontId="29" fillId="26" borderId="22" xfId="43" applyFont="1" applyFill="1" applyBorder="1" applyAlignment="1">
      <alignment horizontal="center" vertical="center"/>
    </xf>
    <xf numFmtId="0" fontId="29" fillId="26" borderId="23" xfId="43" applyFont="1" applyFill="1" applyBorder="1" applyAlignment="1">
      <alignment horizontal="center" vertical="center"/>
    </xf>
    <xf numFmtId="0" fontId="30" fillId="0" borderId="25" xfId="43" applyFont="1" applyFill="1" applyBorder="1" applyAlignment="1">
      <alignment horizontal="center" vertical="center" wrapText="1"/>
    </xf>
    <xf numFmtId="0" fontId="30" fillId="0" borderId="26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/>
    </xf>
    <xf numFmtId="0" fontId="31" fillId="0" borderId="24" xfId="43" applyFont="1" applyFill="1" applyBorder="1" applyAlignment="1">
      <alignment horizontal="center" vertical="center" wrapText="1" shrinkToFit="1"/>
    </xf>
    <xf numFmtId="0" fontId="31" fillId="0" borderId="25" xfId="43" applyFont="1" applyFill="1" applyBorder="1" applyAlignment="1">
      <alignment horizontal="center" vertical="center" wrapText="1" shrinkToFit="1"/>
    </xf>
    <xf numFmtId="0" fontId="31" fillId="0" borderId="26" xfId="43" applyFont="1" applyFill="1" applyBorder="1" applyAlignment="1">
      <alignment horizontal="center" vertical="center" wrapText="1" shrinkToFit="1"/>
    </xf>
    <xf numFmtId="0" fontId="29" fillId="0" borderId="24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top"/>
    </xf>
    <xf numFmtId="0" fontId="29" fillId="0" borderId="26" xfId="43" applyFont="1" applyFill="1" applyBorder="1" applyAlignment="1">
      <alignment horizontal="center" vertical="top"/>
    </xf>
  </cellXfs>
  <cellStyles count="44">
    <cellStyle name="20% - 강조색1" xfId="1" xr:uid="{00000000-0005-0000-0000-000000000000}"/>
    <cellStyle name="20% - 강조색2" xfId="2" xr:uid="{00000000-0005-0000-0000-000001000000}"/>
    <cellStyle name="20% - 강조색3" xfId="3" xr:uid="{00000000-0005-0000-0000-000002000000}"/>
    <cellStyle name="20% - 강조색4" xfId="4" xr:uid="{00000000-0005-0000-0000-000003000000}"/>
    <cellStyle name="20% - 강조색5" xfId="5" xr:uid="{00000000-0005-0000-0000-000004000000}"/>
    <cellStyle name="20% - 강조색6" xfId="6" xr:uid="{00000000-0005-0000-0000-000005000000}"/>
    <cellStyle name="40% - 강조색1" xfId="7" xr:uid="{00000000-0005-0000-0000-000006000000}"/>
    <cellStyle name="40% - 강조색2" xfId="8" xr:uid="{00000000-0005-0000-0000-000007000000}"/>
    <cellStyle name="40% - 강조색3" xfId="9" xr:uid="{00000000-0005-0000-0000-000008000000}"/>
    <cellStyle name="40% - 강조색4" xfId="10" xr:uid="{00000000-0005-0000-0000-000009000000}"/>
    <cellStyle name="40% - 강조색5" xfId="11" xr:uid="{00000000-0005-0000-0000-00000A000000}"/>
    <cellStyle name="40% - 강조색6" xfId="12" xr:uid="{00000000-0005-0000-0000-00000B000000}"/>
    <cellStyle name="60% - 강조색1" xfId="13" xr:uid="{00000000-0005-0000-0000-00000C000000}"/>
    <cellStyle name="60% - 강조색2" xfId="14" xr:uid="{00000000-0005-0000-0000-00000D000000}"/>
    <cellStyle name="60% - 강조색3" xfId="15" xr:uid="{00000000-0005-0000-0000-00000E000000}"/>
    <cellStyle name="60% - 강조색4" xfId="16" xr:uid="{00000000-0005-0000-0000-00000F000000}"/>
    <cellStyle name="60% - 강조색5" xfId="17" xr:uid="{00000000-0005-0000-0000-000010000000}"/>
    <cellStyle name="60% - 강조색6" xfId="18" xr:uid="{00000000-0005-0000-0000-000011000000}"/>
    <cellStyle name="강조색1" xfId="19" xr:uid="{00000000-0005-0000-0000-000012000000}"/>
    <cellStyle name="강조색2" xfId="20" xr:uid="{00000000-0005-0000-0000-000013000000}"/>
    <cellStyle name="강조색3" xfId="21" xr:uid="{00000000-0005-0000-0000-000014000000}"/>
    <cellStyle name="강조색4" xfId="22" xr:uid="{00000000-0005-0000-0000-000015000000}"/>
    <cellStyle name="강조색5" xfId="23" xr:uid="{00000000-0005-0000-0000-000016000000}"/>
    <cellStyle name="강조색6" xfId="24" xr:uid="{00000000-0005-0000-0000-000017000000}"/>
    <cellStyle name="경고문" xfId="25" xr:uid="{00000000-0005-0000-0000-000018000000}"/>
    <cellStyle name="계산" xfId="26" xr:uid="{00000000-0005-0000-0000-000019000000}"/>
    <cellStyle name="나쁨" xfId="27" xr:uid="{00000000-0005-0000-0000-00001A000000}"/>
    <cellStyle name="메모" xfId="28" xr:uid="{00000000-0005-0000-0000-00001B000000}"/>
    <cellStyle name="보통" xfId="29" xr:uid="{00000000-0005-0000-0000-00001C000000}"/>
    <cellStyle name="설명 텍스트" xfId="30" xr:uid="{00000000-0005-0000-0000-00001D000000}"/>
    <cellStyle name="셀 확인" xfId="31" xr:uid="{00000000-0005-0000-0000-00001E000000}"/>
    <cellStyle name="쉼표 [0]_2월분양계획" xfId="32" xr:uid="{00000000-0005-0000-0000-00001F000000}"/>
    <cellStyle name="연결된 셀" xfId="33" xr:uid="{00000000-0005-0000-0000-000020000000}"/>
    <cellStyle name="요약" xfId="34" xr:uid="{00000000-0005-0000-0000-000021000000}"/>
    <cellStyle name="입력" xfId="35" xr:uid="{00000000-0005-0000-0000-000022000000}"/>
    <cellStyle name="제목" xfId="36" xr:uid="{00000000-0005-0000-0000-000023000000}"/>
    <cellStyle name="제목 1" xfId="37" xr:uid="{00000000-0005-0000-0000-000024000000}"/>
    <cellStyle name="제목 2" xfId="38" xr:uid="{00000000-0005-0000-0000-000025000000}"/>
    <cellStyle name="제목 3" xfId="39" xr:uid="{00000000-0005-0000-0000-000026000000}"/>
    <cellStyle name="제목 4" xfId="40" xr:uid="{00000000-0005-0000-0000-000027000000}"/>
    <cellStyle name="좋음" xfId="41" xr:uid="{00000000-0005-0000-0000-000028000000}"/>
    <cellStyle name="출력" xfId="42" xr:uid="{00000000-0005-0000-0000-000029000000}"/>
    <cellStyle name="표준" xfId="0" builtinId="0"/>
    <cellStyle name="표준_2월분양계획" xfId="43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9"/>
  <sheetViews>
    <sheetView tabSelected="1" zoomScale="70" zoomScaleNormal="70" zoomScaleSheetLayoutView="75" workbookViewId="0">
      <pane ySplit="6" topLeftCell="A7" activePane="bottomLeft" state="frozen"/>
      <selection pane="bottomLeft" activeCell="A2" sqref="A2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69" t="s">
        <v>163</v>
      </c>
      <c r="B1" s="69"/>
      <c r="C1" s="69"/>
      <c r="D1" s="69"/>
      <c r="E1" s="69"/>
      <c r="F1" s="69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18459</v>
      </c>
      <c r="C6" s="24">
        <f t="shared" ref="C6:F6" si="0">SUM(C8,C13)</f>
        <v>2871</v>
      </c>
      <c r="D6" s="24">
        <f t="shared" si="0"/>
        <v>0</v>
      </c>
      <c r="E6" s="24">
        <f t="shared" si="0"/>
        <v>5662</v>
      </c>
      <c r="F6" s="24">
        <f t="shared" si="0"/>
        <v>9926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7118</v>
      </c>
      <c r="C8" s="41">
        <f t="shared" ref="C8:F8" si="1">SUM(C9:C11)</f>
        <v>1374</v>
      </c>
      <c r="D8" s="41">
        <f t="shared" si="1"/>
        <v>0</v>
      </c>
      <c r="E8" s="41">
        <f t="shared" si="1"/>
        <v>2407</v>
      </c>
      <c r="F8" s="41">
        <f t="shared" si="1"/>
        <v>3337</v>
      </c>
      <c r="G8" s="3"/>
    </row>
    <row r="9" spans="1:7" s="2" customFormat="1" ht="30.75" customHeight="1" x14ac:dyDescent="0.15">
      <c r="A9" s="19" t="s">
        <v>27</v>
      </c>
      <c r="B9" s="36">
        <f>SUM(C9:F9)</f>
        <v>958</v>
      </c>
      <c r="C9" s="37">
        <v>0</v>
      </c>
      <c r="D9" s="37">
        <v>0</v>
      </c>
      <c r="E9" s="38">
        <v>958</v>
      </c>
      <c r="F9" s="37">
        <v>0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896</v>
      </c>
      <c r="C10" s="37">
        <v>0</v>
      </c>
      <c r="D10" s="37">
        <v>0</v>
      </c>
      <c r="E10" s="39">
        <v>160</v>
      </c>
      <c r="F10" s="37">
        <v>736</v>
      </c>
    </row>
    <row r="11" spans="1:7" s="2" customFormat="1" ht="30.75" customHeight="1" x14ac:dyDescent="0.15">
      <c r="A11" s="20" t="s">
        <v>25</v>
      </c>
      <c r="B11" s="36">
        <f t="shared" si="2"/>
        <v>5264</v>
      </c>
      <c r="C11" s="37">
        <v>1374</v>
      </c>
      <c r="D11" s="40">
        <v>0</v>
      </c>
      <c r="E11" s="39">
        <f>759+530</f>
        <v>1289</v>
      </c>
      <c r="F11" s="40">
        <v>2601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11341</v>
      </c>
      <c r="C13" s="41">
        <f t="shared" ref="C13:F13" si="3">SUM(C14:C27)</f>
        <v>1497</v>
      </c>
      <c r="D13" s="41">
        <f t="shared" si="3"/>
        <v>0</v>
      </c>
      <c r="E13" s="41">
        <f t="shared" si="3"/>
        <v>3255</v>
      </c>
      <c r="F13" s="41">
        <f t="shared" si="3"/>
        <v>6589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368</v>
      </c>
      <c r="C14" s="37">
        <v>0</v>
      </c>
      <c r="D14" s="37">
        <v>0</v>
      </c>
      <c r="E14" s="37">
        <v>368</v>
      </c>
      <c r="F14" s="37">
        <v>0</v>
      </c>
    </row>
    <row r="15" spans="1:7" s="2" customFormat="1" ht="30.75" customHeight="1" x14ac:dyDescent="0.15">
      <c r="A15" s="20" t="s">
        <v>23</v>
      </c>
      <c r="B15" s="36">
        <f t="shared" si="2"/>
        <v>1248</v>
      </c>
      <c r="C15" s="37">
        <v>0</v>
      </c>
      <c r="D15" s="37">
        <v>0</v>
      </c>
      <c r="E15" s="37">
        <f>808</f>
        <v>808</v>
      </c>
      <c r="F15" s="37">
        <v>440</v>
      </c>
    </row>
    <row r="16" spans="1:7" s="2" customFormat="1" ht="30.75" customHeight="1" x14ac:dyDescent="0.15">
      <c r="A16" s="20" t="s">
        <v>22</v>
      </c>
      <c r="B16" s="36">
        <f t="shared" si="2"/>
        <v>0</v>
      </c>
      <c r="C16" s="37">
        <v>0</v>
      </c>
      <c r="D16" s="37">
        <v>0</v>
      </c>
      <c r="E16" s="37">
        <v>0</v>
      </c>
      <c r="F16" s="37">
        <v>0</v>
      </c>
    </row>
    <row r="17" spans="1:6" s="2" customFormat="1" ht="30.75" customHeight="1" x14ac:dyDescent="0.15">
      <c r="A17" s="20" t="s">
        <v>21</v>
      </c>
      <c r="B17" s="36">
        <f t="shared" si="2"/>
        <v>138</v>
      </c>
      <c r="C17" s="37">
        <v>0</v>
      </c>
      <c r="D17" s="37">
        <v>0</v>
      </c>
      <c r="E17" s="37">
        <v>0</v>
      </c>
      <c r="F17" s="37">
        <v>138</v>
      </c>
    </row>
    <row r="18" spans="1:6" s="2" customFormat="1" ht="30.75" customHeight="1" x14ac:dyDescent="0.15">
      <c r="A18" s="20" t="s">
        <v>20</v>
      </c>
      <c r="B18" s="36">
        <f t="shared" si="2"/>
        <v>1075</v>
      </c>
      <c r="C18" s="37">
        <v>400</v>
      </c>
      <c r="D18" s="37">
        <v>0</v>
      </c>
      <c r="E18" s="37">
        <v>0</v>
      </c>
      <c r="F18" s="37">
        <v>675</v>
      </c>
    </row>
    <row r="19" spans="1:6" s="2" customFormat="1" ht="30.75" customHeight="1" x14ac:dyDescent="0.15">
      <c r="A19" s="20" t="s">
        <v>9</v>
      </c>
      <c r="B19" s="36">
        <f t="shared" si="2"/>
        <v>0</v>
      </c>
      <c r="C19" s="37">
        <v>0</v>
      </c>
      <c r="D19" s="37">
        <v>0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975</v>
      </c>
      <c r="C20" s="37">
        <v>0</v>
      </c>
      <c r="D20" s="37">
        <v>0</v>
      </c>
      <c r="E20" s="37">
        <v>0</v>
      </c>
      <c r="F20" s="37">
        <v>975</v>
      </c>
    </row>
    <row r="21" spans="1:6" s="2" customFormat="1" ht="30.75" customHeight="1" x14ac:dyDescent="0.15">
      <c r="A21" s="20" t="s">
        <v>18</v>
      </c>
      <c r="B21" s="36">
        <f t="shared" si="2"/>
        <v>2954</v>
      </c>
      <c r="C21" s="37">
        <v>0</v>
      </c>
      <c r="D21" s="37">
        <v>0</v>
      </c>
      <c r="E21" s="37">
        <f>1745+334</f>
        <v>2079</v>
      </c>
      <c r="F21" s="37">
        <v>875</v>
      </c>
    </row>
    <row r="22" spans="1:6" s="2" customFormat="1" ht="30.75" customHeight="1" x14ac:dyDescent="0.15">
      <c r="A22" s="20" t="s">
        <v>17</v>
      </c>
      <c r="B22" s="36">
        <f t="shared" si="2"/>
        <v>2128</v>
      </c>
      <c r="C22" s="37">
        <v>0</v>
      </c>
      <c r="D22" s="37">
        <v>0</v>
      </c>
      <c r="E22" s="37">
        <v>0</v>
      </c>
      <c r="F22" s="42">
        <v>2128</v>
      </c>
    </row>
    <row r="23" spans="1:6" s="2" customFormat="1" ht="30.75" customHeight="1" x14ac:dyDescent="0.15">
      <c r="A23" s="20" t="s">
        <v>16</v>
      </c>
      <c r="B23" s="36">
        <f t="shared" si="2"/>
        <v>0</v>
      </c>
      <c r="C23" s="37">
        <v>0</v>
      </c>
      <c r="D23" s="37">
        <v>0</v>
      </c>
      <c r="E23" s="37">
        <v>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0</v>
      </c>
      <c r="C24" s="37">
        <v>0</v>
      </c>
      <c r="D24" s="37">
        <v>0</v>
      </c>
      <c r="E24" s="37">
        <v>0</v>
      </c>
      <c r="F24" s="42">
        <v>0</v>
      </c>
    </row>
    <row r="25" spans="1:6" s="2" customFormat="1" ht="30.75" customHeight="1" x14ac:dyDescent="0.15">
      <c r="A25" s="20" t="s">
        <v>14</v>
      </c>
      <c r="B25" s="36">
        <f t="shared" si="2"/>
        <v>1097</v>
      </c>
      <c r="C25" s="37">
        <v>1097</v>
      </c>
      <c r="D25" s="37">
        <v>0</v>
      </c>
      <c r="E25" s="37">
        <v>0</v>
      </c>
      <c r="F25" s="42">
        <v>0</v>
      </c>
    </row>
    <row r="26" spans="1:6" s="2" customFormat="1" ht="30.75" customHeight="1" x14ac:dyDescent="0.15">
      <c r="A26" s="20" t="s">
        <v>13</v>
      </c>
      <c r="B26" s="36">
        <f t="shared" si="2"/>
        <v>1224</v>
      </c>
      <c r="C26" s="37">
        <v>0</v>
      </c>
      <c r="D26" s="37">
        <v>0</v>
      </c>
      <c r="E26" s="37">
        <v>0</v>
      </c>
      <c r="F26" s="42">
        <v>1224</v>
      </c>
    </row>
    <row r="27" spans="1:6" s="2" customFormat="1" ht="30.75" customHeight="1" x14ac:dyDescent="0.15">
      <c r="A27" s="20" t="s">
        <v>12</v>
      </c>
      <c r="B27" s="36">
        <f t="shared" si="2"/>
        <v>134</v>
      </c>
      <c r="C27" s="37">
        <v>0</v>
      </c>
      <c r="D27" s="37">
        <v>0</v>
      </c>
      <c r="E27" s="37">
        <v>0</v>
      </c>
      <c r="F27" s="42">
        <v>134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8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23"/>
  <sheetViews>
    <sheetView view="pageBreakPreview" zoomScale="85" zoomScaleNormal="85" zoomScaleSheetLayoutView="85" workbookViewId="0">
      <pane ySplit="7" topLeftCell="A29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7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88" t="s">
        <v>50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2" s="4" customFormat="1" ht="24.75" customHeight="1" x14ac:dyDescent="0.15">
      <c r="A2" s="55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2" s="13" customFormat="1" ht="18.75" customHeight="1" x14ac:dyDescent="0.15">
      <c r="A3" s="89" t="s">
        <v>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14"/>
    </row>
    <row r="4" spans="1:12" s="13" customFormat="1" ht="3.75" customHeight="1" x14ac:dyDescent="0.15">
      <c r="A4" s="66"/>
      <c r="B4" s="50"/>
      <c r="C4" s="50"/>
      <c r="D4" s="50"/>
      <c r="E4" s="50"/>
      <c r="F4" s="29"/>
      <c r="G4" s="29"/>
      <c r="H4" s="29"/>
      <c r="I4" s="29"/>
      <c r="J4" s="50"/>
      <c r="K4" s="50"/>
      <c r="L4" s="14"/>
    </row>
    <row r="5" spans="1:12" s="15" customFormat="1" ht="21" customHeight="1" x14ac:dyDescent="0.15">
      <c r="A5" s="90" t="s">
        <v>34</v>
      </c>
      <c r="B5" s="92" t="s">
        <v>37</v>
      </c>
      <c r="C5" s="92" t="s">
        <v>39</v>
      </c>
      <c r="D5" s="92" t="s">
        <v>41</v>
      </c>
      <c r="E5" s="94" t="s">
        <v>40</v>
      </c>
      <c r="F5" s="96" t="s">
        <v>33</v>
      </c>
      <c r="G5" s="97"/>
      <c r="H5" s="97"/>
      <c r="I5" s="98"/>
      <c r="J5" s="99" t="s">
        <v>32</v>
      </c>
      <c r="K5" s="101" t="s">
        <v>10</v>
      </c>
    </row>
    <row r="6" spans="1:12" s="15" customFormat="1" ht="21" customHeight="1" x14ac:dyDescent="0.15">
      <c r="A6" s="91"/>
      <c r="B6" s="93"/>
      <c r="C6" s="93"/>
      <c r="D6" s="93"/>
      <c r="E6" s="95"/>
      <c r="F6" s="25" t="s">
        <v>35</v>
      </c>
      <c r="G6" s="25" t="s">
        <v>38</v>
      </c>
      <c r="H6" s="25" t="s">
        <v>36</v>
      </c>
      <c r="I6" s="25" t="s">
        <v>29</v>
      </c>
      <c r="J6" s="100"/>
      <c r="K6" s="102"/>
    </row>
    <row r="7" spans="1:12" s="47" customFormat="1" ht="21" customHeight="1" x14ac:dyDescent="0.15">
      <c r="A7" s="76" t="s">
        <v>11</v>
      </c>
      <c r="B7" s="77"/>
      <c r="C7" s="77"/>
      <c r="D7" s="78"/>
      <c r="E7" s="26"/>
      <c r="F7" s="27">
        <f>SUM(F15,F20,F48,F53,F60,F69,F75,F80,F93,F98,F105,F119,F123)</f>
        <v>18459</v>
      </c>
      <c r="G7" s="27">
        <f t="shared" ref="G7:I7" si="0">SUM(G15,G20,G48,G53,G60,G69,G75,G80,G93,G98,G105,G119,G123)</f>
        <v>14410</v>
      </c>
      <c r="H7" s="27">
        <f t="shared" si="0"/>
        <v>2985</v>
      </c>
      <c r="I7" s="27">
        <f t="shared" si="0"/>
        <v>277</v>
      </c>
      <c r="J7" s="27"/>
      <c r="K7" s="28"/>
    </row>
    <row r="8" spans="1:12" ht="15.95" customHeight="1" x14ac:dyDescent="0.15">
      <c r="A8" s="82" t="s">
        <v>27</v>
      </c>
      <c r="B8" s="70" t="s">
        <v>68</v>
      </c>
      <c r="C8" s="70" t="s">
        <v>69</v>
      </c>
      <c r="D8" s="72" t="s">
        <v>70</v>
      </c>
      <c r="E8" s="51">
        <v>35</v>
      </c>
      <c r="F8" s="52">
        <f>SUM(G8:I8)</f>
        <v>75</v>
      </c>
      <c r="G8" s="53">
        <v>0</v>
      </c>
      <c r="H8" s="53">
        <v>0</v>
      </c>
      <c r="I8" s="53">
        <v>75</v>
      </c>
      <c r="J8" s="72" t="s">
        <v>99</v>
      </c>
      <c r="K8" s="73"/>
    </row>
    <row r="9" spans="1:12" ht="15.95" customHeight="1" x14ac:dyDescent="0.15">
      <c r="A9" s="83"/>
      <c r="B9" s="70"/>
      <c r="C9" s="70"/>
      <c r="D9" s="70"/>
      <c r="E9" s="51">
        <v>45</v>
      </c>
      <c r="F9" s="52">
        <f t="shared" ref="F9:F12" si="1">SUM(G9:I9)</f>
        <v>197</v>
      </c>
      <c r="G9" s="53">
        <v>93</v>
      </c>
      <c r="H9" s="53">
        <f>14+1</f>
        <v>15</v>
      </c>
      <c r="I9" s="53">
        <v>89</v>
      </c>
      <c r="J9" s="70"/>
      <c r="K9" s="74"/>
    </row>
    <row r="10" spans="1:12" ht="15.95" customHeight="1" x14ac:dyDescent="0.15">
      <c r="A10" s="83"/>
      <c r="B10" s="70"/>
      <c r="C10" s="70"/>
      <c r="D10" s="70"/>
      <c r="E10" s="51">
        <v>59</v>
      </c>
      <c r="F10" s="52">
        <f t="shared" si="1"/>
        <v>310</v>
      </c>
      <c r="G10" s="53">
        <f>4+4</f>
        <v>8</v>
      </c>
      <c r="H10" s="53">
        <f>109+55+54+56+2</f>
        <v>276</v>
      </c>
      <c r="I10" s="53">
        <v>26</v>
      </c>
      <c r="J10" s="70"/>
      <c r="K10" s="74"/>
    </row>
    <row r="11" spans="1:12" ht="15.95" customHeight="1" x14ac:dyDescent="0.15">
      <c r="A11" s="83"/>
      <c r="B11" s="70"/>
      <c r="C11" s="70"/>
      <c r="D11" s="70"/>
      <c r="E11" s="51">
        <v>65</v>
      </c>
      <c r="F11" s="52">
        <f t="shared" si="1"/>
        <v>58</v>
      </c>
      <c r="G11" s="53">
        <v>37</v>
      </c>
      <c r="H11" s="53">
        <f>19+2</f>
        <v>21</v>
      </c>
      <c r="I11" s="53">
        <v>0</v>
      </c>
      <c r="J11" s="70"/>
      <c r="K11" s="74"/>
    </row>
    <row r="12" spans="1:12" ht="15.95" customHeight="1" x14ac:dyDescent="0.15">
      <c r="A12" s="83"/>
      <c r="B12" s="70"/>
      <c r="C12" s="70"/>
      <c r="D12" s="70"/>
      <c r="E12" s="51">
        <v>84</v>
      </c>
      <c r="F12" s="52">
        <f t="shared" si="1"/>
        <v>314</v>
      </c>
      <c r="G12" s="53">
        <v>0</v>
      </c>
      <c r="H12" s="53">
        <f>195+59+57+3</f>
        <v>314</v>
      </c>
      <c r="I12" s="53">
        <v>0</v>
      </c>
      <c r="J12" s="70"/>
      <c r="K12" s="74"/>
    </row>
    <row r="13" spans="1:12" ht="15.95" customHeight="1" x14ac:dyDescent="0.15">
      <c r="A13" s="83"/>
      <c r="B13" s="70"/>
      <c r="C13" s="70"/>
      <c r="D13" s="70"/>
      <c r="E13" s="51">
        <v>116</v>
      </c>
      <c r="F13" s="52">
        <f t="shared" ref="F13" si="2">SUM(G13:I13)</f>
        <v>4</v>
      </c>
      <c r="G13" s="53">
        <v>0</v>
      </c>
      <c r="H13" s="53">
        <v>4</v>
      </c>
      <c r="I13" s="53">
        <v>0</v>
      </c>
      <c r="J13" s="70"/>
      <c r="K13" s="74"/>
    </row>
    <row r="14" spans="1:12" ht="15.95" customHeight="1" x14ac:dyDescent="0.15">
      <c r="A14" s="83"/>
      <c r="B14" s="71"/>
      <c r="C14" s="71"/>
      <c r="D14" s="71"/>
      <c r="E14" s="54" t="s">
        <v>7</v>
      </c>
      <c r="F14" s="53">
        <f>SUM(F8:F13)</f>
        <v>958</v>
      </c>
      <c r="G14" s="53">
        <f t="shared" ref="G14:I14" si="3">SUM(G8:G13)</f>
        <v>138</v>
      </c>
      <c r="H14" s="53">
        <f t="shared" si="3"/>
        <v>630</v>
      </c>
      <c r="I14" s="53">
        <f t="shared" si="3"/>
        <v>190</v>
      </c>
      <c r="J14" s="71"/>
      <c r="K14" s="75"/>
    </row>
    <row r="15" spans="1:12" s="65" customFormat="1" ht="15.95" customHeight="1" x14ac:dyDescent="0.15">
      <c r="A15" s="85" t="s">
        <v>28</v>
      </c>
      <c r="B15" s="86"/>
      <c r="C15" s="86"/>
      <c r="D15" s="87"/>
      <c r="E15" s="64"/>
      <c r="F15" s="46">
        <f>SUM(F14)</f>
        <v>958</v>
      </c>
      <c r="G15" s="46">
        <f t="shared" ref="G15:I15" si="4">SUM(G14)</f>
        <v>138</v>
      </c>
      <c r="H15" s="46">
        <f t="shared" si="4"/>
        <v>630</v>
      </c>
      <c r="I15" s="46">
        <f t="shared" si="4"/>
        <v>190</v>
      </c>
      <c r="J15" s="46"/>
      <c r="K15" s="45"/>
    </row>
    <row r="16" spans="1:12" ht="15.95" customHeight="1" x14ac:dyDescent="0.15">
      <c r="A16" s="82" t="s">
        <v>26</v>
      </c>
      <c r="B16" s="70" t="s">
        <v>60</v>
      </c>
      <c r="C16" s="70" t="s">
        <v>61</v>
      </c>
      <c r="D16" s="72" t="s">
        <v>62</v>
      </c>
      <c r="E16" s="51">
        <v>59</v>
      </c>
      <c r="F16" s="52">
        <f>SUM(G16:I16)</f>
        <v>160</v>
      </c>
      <c r="G16" s="53">
        <f>58+30</f>
        <v>88</v>
      </c>
      <c r="H16" s="53">
        <v>72</v>
      </c>
      <c r="I16" s="53">
        <v>0</v>
      </c>
      <c r="J16" s="72" t="s">
        <v>63</v>
      </c>
      <c r="K16" s="73"/>
    </row>
    <row r="17" spans="1:11" ht="15.95" customHeight="1" x14ac:dyDescent="0.15">
      <c r="A17" s="83"/>
      <c r="B17" s="71"/>
      <c r="C17" s="71"/>
      <c r="D17" s="71"/>
      <c r="E17" s="54" t="s">
        <v>7</v>
      </c>
      <c r="F17" s="53">
        <f>SUM(F16:F16)</f>
        <v>160</v>
      </c>
      <c r="G17" s="53">
        <f>SUM(G16:G16)</f>
        <v>88</v>
      </c>
      <c r="H17" s="53">
        <f>SUM(H16:H16)</f>
        <v>72</v>
      </c>
      <c r="I17" s="53">
        <f>SUM(I16:I16)</f>
        <v>0</v>
      </c>
      <c r="J17" s="71"/>
      <c r="K17" s="75"/>
    </row>
    <row r="18" spans="1:11" ht="15.95" customHeight="1" x14ac:dyDescent="0.15">
      <c r="A18" s="83"/>
      <c r="B18" s="70" t="s">
        <v>140</v>
      </c>
      <c r="C18" s="70" t="s">
        <v>75</v>
      </c>
      <c r="D18" s="72" t="s">
        <v>141</v>
      </c>
      <c r="E18" s="51">
        <v>84</v>
      </c>
      <c r="F18" s="52">
        <f>SUM(G18:I18)</f>
        <v>736</v>
      </c>
      <c r="G18" s="53">
        <f>442+228+66</f>
        <v>736</v>
      </c>
      <c r="H18" s="53">
        <v>0</v>
      </c>
      <c r="I18" s="53">
        <v>0</v>
      </c>
      <c r="J18" s="72" t="s">
        <v>142</v>
      </c>
      <c r="K18" s="73"/>
    </row>
    <row r="19" spans="1:11" ht="15.95" customHeight="1" x14ac:dyDescent="0.15">
      <c r="A19" s="84"/>
      <c r="B19" s="71"/>
      <c r="C19" s="71"/>
      <c r="D19" s="71"/>
      <c r="E19" s="54" t="s">
        <v>7</v>
      </c>
      <c r="F19" s="53">
        <f>SUM(F18:F18)</f>
        <v>736</v>
      </c>
      <c r="G19" s="53">
        <f>SUM(G18:G18)</f>
        <v>736</v>
      </c>
      <c r="H19" s="53">
        <f>SUM(H18:H18)</f>
        <v>0</v>
      </c>
      <c r="I19" s="53">
        <f>SUM(I18:I18)</f>
        <v>0</v>
      </c>
      <c r="J19" s="71"/>
      <c r="K19" s="75"/>
    </row>
    <row r="20" spans="1:11" s="65" customFormat="1" ht="15.95" customHeight="1" x14ac:dyDescent="0.15">
      <c r="A20" s="79" t="s">
        <v>28</v>
      </c>
      <c r="B20" s="80"/>
      <c r="C20" s="80"/>
      <c r="D20" s="81"/>
      <c r="E20" s="64"/>
      <c r="F20" s="46">
        <f>SUM(F17,F19)</f>
        <v>896</v>
      </c>
      <c r="G20" s="46">
        <f t="shared" ref="G20:I20" si="5">SUM(G17,G19)</f>
        <v>824</v>
      </c>
      <c r="H20" s="46">
        <f t="shared" si="5"/>
        <v>72</v>
      </c>
      <c r="I20" s="46">
        <f t="shared" si="5"/>
        <v>0</v>
      </c>
      <c r="J20" s="46"/>
      <c r="K20" s="45"/>
    </row>
    <row r="21" spans="1:11" ht="15.95" customHeight="1" x14ac:dyDescent="0.15">
      <c r="A21" s="82" t="s">
        <v>153</v>
      </c>
      <c r="B21" s="70" t="s">
        <v>73</v>
      </c>
      <c r="C21" s="70" t="s">
        <v>65</v>
      </c>
      <c r="D21" s="72" t="s">
        <v>72</v>
      </c>
      <c r="E21" s="51">
        <v>50</v>
      </c>
      <c r="F21" s="52">
        <f>SUM(G21:I21)</f>
        <v>14</v>
      </c>
      <c r="G21" s="53">
        <v>14</v>
      </c>
      <c r="H21" s="53">
        <v>0</v>
      </c>
      <c r="I21" s="53">
        <v>0</v>
      </c>
      <c r="J21" s="72" t="s">
        <v>71</v>
      </c>
      <c r="K21" s="73"/>
    </row>
    <row r="22" spans="1:11" ht="15.95" customHeight="1" x14ac:dyDescent="0.15">
      <c r="A22" s="83"/>
      <c r="B22" s="70"/>
      <c r="C22" s="70"/>
      <c r="D22" s="70"/>
      <c r="E22" s="51">
        <v>60</v>
      </c>
      <c r="F22" s="52">
        <f t="shared" ref="F22:F26" si="6">SUM(G22:I22)</f>
        <v>14</v>
      </c>
      <c r="G22" s="53">
        <v>12</v>
      </c>
      <c r="H22" s="53">
        <v>1</v>
      </c>
      <c r="I22" s="53">
        <v>1</v>
      </c>
      <c r="J22" s="70"/>
      <c r="K22" s="74"/>
    </row>
    <row r="23" spans="1:11" ht="15.95" customHeight="1" x14ac:dyDescent="0.15">
      <c r="A23" s="83"/>
      <c r="B23" s="70"/>
      <c r="C23" s="70"/>
      <c r="D23" s="70"/>
      <c r="E23" s="51">
        <v>63</v>
      </c>
      <c r="F23" s="52">
        <f t="shared" si="6"/>
        <v>14</v>
      </c>
      <c r="G23" s="53">
        <v>11</v>
      </c>
      <c r="H23" s="53">
        <v>3</v>
      </c>
      <c r="I23" s="53">
        <v>0</v>
      </c>
      <c r="J23" s="70"/>
      <c r="K23" s="74"/>
    </row>
    <row r="24" spans="1:11" ht="15.95" customHeight="1" x14ac:dyDescent="0.15">
      <c r="A24" s="83"/>
      <c r="B24" s="70"/>
      <c r="C24" s="70"/>
      <c r="D24" s="70"/>
      <c r="E24" s="51">
        <v>65</v>
      </c>
      <c r="F24" s="52">
        <f t="shared" si="6"/>
        <v>16</v>
      </c>
      <c r="G24" s="53">
        <v>13</v>
      </c>
      <c r="H24" s="53">
        <v>3</v>
      </c>
      <c r="I24" s="53">
        <v>0</v>
      </c>
      <c r="J24" s="70"/>
      <c r="K24" s="74"/>
    </row>
    <row r="25" spans="1:11" ht="15.95" customHeight="1" x14ac:dyDescent="0.15">
      <c r="A25" s="83"/>
      <c r="B25" s="70"/>
      <c r="C25" s="70"/>
      <c r="D25" s="70"/>
      <c r="E25" s="51">
        <v>70</v>
      </c>
      <c r="F25" s="52">
        <f t="shared" si="6"/>
        <v>15</v>
      </c>
      <c r="G25" s="53">
        <v>8</v>
      </c>
      <c r="H25" s="53">
        <v>6</v>
      </c>
      <c r="I25" s="53">
        <v>1</v>
      </c>
      <c r="J25" s="70"/>
      <c r="K25" s="74"/>
    </row>
    <row r="26" spans="1:11" ht="15.95" customHeight="1" x14ac:dyDescent="0.15">
      <c r="A26" s="83"/>
      <c r="B26" s="70"/>
      <c r="C26" s="70"/>
      <c r="D26" s="70"/>
      <c r="E26" s="51">
        <v>72</v>
      </c>
      <c r="F26" s="52">
        <f t="shared" si="6"/>
        <v>15</v>
      </c>
      <c r="G26" s="53">
        <v>0</v>
      </c>
      <c r="H26" s="53">
        <v>15</v>
      </c>
      <c r="I26" s="53">
        <v>0</v>
      </c>
      <c r="J26" s="70"/>
      <c r="K26" s="74"/>
    </row>
    <row r="27" spans="1:11" ht="15.95" customHeight="1" x14ac:dyDescent="0.15">
      <c r="A27" s="83"/>
      <c r="B27" s="70"/>
      <c r="C27" s="70"/>
      <c r="D27" s="70"/>
      <c r="E27" s="51">
        <v>81</v>
      </c>
      <c r="F27" s="52">
        <f t="shared" ref="F27" si="7">SUM(G27:I27)</f>
        <v>11</v>
      </c>
      <c r="G27" s="53">
        <v>0</v>
      </c>
      <c r="H27" s="53">
        <v>11</v>
      </c>
      <c r="I27" s="53">
        <v>0</v>
      </c>
      <c r="J27" s="70"/>
      <c r="K27" s="74"/>
    </row>
    <row r="28" spans="1:11" ht="15.95" customHeight="1" x14ac:dyDescent="0.15">
      <c r="A28" s="83"/>
      <c r="B28" s="71"/>
      <c r="C28" s="71"/>
      <c r="D28" s="71"/>
      <c r="E28" s="54" t="s">
        <v>7</v>
      </c>
      <c r="F28" s="53">
        <f>SUM(F21:F27)</f>
        <v>99</v>
      </c>
      <c r="G28" s="53">
        <f t="shared" ref="G28:I28" si="8">SUM(G21:G27)</f>
        <v>58</v>
      </c>
      <c r="H28" s="53">
        <f t="shared" si="8"/>
        <v>39</v>
      </c>
      <c r="I28" s="53">
        <f t="shared" si="8"/>
        <v>2</v>
      </c>
      <c r="J28" s="71"/>
      <c r="K28" s="75"/>
    </row>
    <row r="29" spans="1:11" ht="15.95" customHeight="1" x14ac:dyDescent="0.15">
      <c r="A29" s="83"/>
      <c r="B29" s="70" t="s">
        <v>116</v>
      </c>
      <c r="C29" s="70" t="s">
        <v>117</v>
      </c>
      <c r="D29" s="72" t="s">
        <v>118</v>
      </c>
      <c r="E29" s="51">
        <v>36</v>
      </c>
      <c r="F29" s="52">
        <f>SUM(G29:I29)</f>
        <v>46</v>
      </c>
      <c r="G29" s="53">
        <f>0</f>
        <v>0</v>
      </c>
      <c r="H29" s="53">
        <v>0</v>
      </c>
      <c r="I29" s="53">
        <v>46</v>
      </c>
      <c r="J29" s="72" t="s">
        <v>119</v>
      </c>
      <c r="K29" s="73"/>
    </row>
    <row r="30" spans="1:11" ht="15.95" customHeight="1" x14ac:dyDescent="0.15">
      <c r="A30" s="83"/>
      <c r="B30" s="70"/>
      <c r="C30" s="70"/>
      <c r="D30" s="70"/>
      <c r="E30" s="51">
        <v>41</v>
      </c>
      <c r="F30" s="52">
        <f t="shared" ref="F30:F33" si="9">SUM(G30:I30)</f>
        <v>46</v>
      </c>
      <c r="G30" s="53">
        <v>0</v>
      </c>
      <c r="H30" s="53">
        <v>7</v>
      </c>
      <c r="I30" s="53">
        <v>39</v>
      </c>
      <c r="J30" s="70"/>
      <c r="K30" s="74"/>
    </row>
    <row r="31" spans="1:11" ht="15.95" customHeight="1" x14ac:dyDescent="0.15">
      <c r="A31" s="83"/>
      <c r="B31" s="70"/>
      <c r="C31" s="70"/>
      <c r="D31" s="70"/>
      <c r="E31" s="51">
        <v>59</v>
      </c>
      <c r="F31" s="52">
        <f t="shared" si="9"/>
        <v>531</v>
      </c>
      <c r="G31" s="53">
        <f>96+130</f>
        <v>226</v>
      </c>
      <c r="H31" s="53">
        <v>305</v>
      </c>
      <c r="I31" s="53">
        <v>0</v>
      </c>
      <c r="J31" s="70"/>
      <c r="K31" s="74"/>
    </row>
    <row r="32" spans="1:11" ht="15.95" customHeight="1" x14ac:dyDescent="0.15">
      <c r="A32" s="83"/>
      <c r="B32" s="70"/>
      <c r="C32" s="70"/>
      <c r="D32" s="70"/>
      <c r="E32" s="51">
        <v>74</v>
      </c>
      <c r="F32" s="52">
        <f t="shared" si="9"/>
        <v>70</v>
      </c>
      <c r="G32" s="53">
        <v>0</v>
      </c>
      <c r="H32" s="53">
        <v>70</v>
      </c>
      <c r="I32" s="53">
        <v>0</v>
      </c>
      <c r="J32" s="70"/>
      <c r="K32" s="74"/>
    </row>
    <row r="33" spans="1:11" ht="15.95" customHeight="1" x14ac:dyDescent="0.15">
      <c r="A33" s="83"/>
      <c r="B33" s="70"/>
      <c r="C33" s="70"/>
      <c r="D33" s="70"/>
      <c r="E33" s="51">
        <v>84</v>
      </c>
      <c r="F33" s="52">
        <f t="shared" si="9"/>
        <v>66</v>
      </c>
      <c r="G33" s="53">
        <v>4</v>
      </c>
      <c r="H33" s="53">
        <v>62</v>
      </c>
      <c r="I33" s="53">
        <v>0</v>
      </c>
      <c r="J33" s="70"/>
      <c r="K33" s="74"/>
    </row>
    <row r="34" spans="1:11" ht="15.95" customHeight="1" x14ac:dyDescent="0.15">
      <c r="A34" s="83"/>
      <c r="B34" s="71"/>
      <c r="C34" s="71"/>
      <c r="D34" s="71"/>
      <c r="E34" s="54" t="s">
        <v>7</v>
      </c>
      <c r="F34" s="53">
        <f>SUM(F29:F33)</f>
        <v>759</v>
      </c>
      <c r="G34" s="53">
        <f>SUM(G29:G33)</f>
        <v>230</v>
      </c>
      <c r="H34" s="53">
        <f>SUM(H29:H33)</f>
        <v>444</v>
      </c>
      <c r="I34" s="53">
        <f>SUM(I29:I33)</f>
        <v>85</v>
      </c>
      <c r="J34" s="71"/>
      <c r="K34" s="75"/>
    </row>
    <row r="35" spans="1:11" ht="15.95" customHeight="1" x14ac:dyDescent="0.15">
      <c r="A35" s="83"/>
      <c r="B35" s="72" t="s">
        <v>51</v>
      </c>
      <c r="C35" s="72" t="s">
        <v>52</v>
      </c>
      <c r="D35" s="72" t="s">
        <v>53</v>
      </c>
      <c r="E35" s="51">
        <v>59</v>
      </c>
      <c r="F35" s="52">
        <f>SUM(G35:I35)</f>
        <v>293</v>
      </c>
      <c r="G35" s="53">
        <v>161</v>
      </c>
      <c r="H35" s="53">
        <v>132</v>
      </c>
      <c r="I35" s="53">
        <v>0</v>
      </c>
      <c r="J35" s="72" t="s">
        <v>54</v>
      </c>
      <c r="K35" s="73"/>
    </row>
    <row r="36" spans="1:11" ht="15.95" customHeight="1" x14ac:dyDescent="0.15">
      <c r="A36" s="83"/>
      <c r="B36" s="70"/>
      <c r="C36" s="70"/>
      <c r="D36" s="70"/>
      <c r="E36" s="51">
        <v>74</v>
      </c>
      <c r="F36" s="52">
        <f t="shared" ref="F36:F37" si="10">SUM(G36:I36)</f>
        <v>105</v>
      </c>
      <c r="G36" s="53">
        <v>51</v>
      </c>
      <c r="H36" s="53">
        <v>54</v>
      </c>
      <c r="I36" s="53">
        <v>0</v>
      </c>
      <c r="J36" s="70"/>
      <c r="K36" s="74"/>
    </row>
    <row r="37" spans="1:11" ht="15.95" customHeight="1" x14ac:dyDescent="0.15">
      <c r="A37" s="83"/>
      <c r="B37" s="70"/>
      <c r="C37" s="70"/>
      <c r="D37" s="70"/>
      <c r="E37" s="51">
        <v>84</v>
      </c>
      <c r="F37" s="52">
        <f t="shared" si="10"/>
        <v>132</v>
      </c>
      <c r="G37" s="53">
        <v>48</v>
      </c>
      <c r="H37" s="53">
        <v>84</v>
      </c>
      <c r="I37" s="53">
        <v>0</v>
      </c>
      <c r="J37" s="70"/>
      <c r="K37" s="74"/>
    </row>
    <row r="38" spans="1:11" ht="15.95" customHeight="1" x14ac:dyDescent="0.15">
      <c r="A38" s="83"/>
      <c r="B38" s="71"/>
      <c r="C38" s="71"/>
      <c r="D38" s="71"/>
      <c r="E38" s="54" t="s">
        <v>7</v>
      </c>
      <c r="F38" s="53">
        <f>SUM(F35:F37)</f>
        <v>530</v>
      </c>
      <c r="G38" s="53">
        <f>SUM(G35:G37)</f>
        <v>260</v>
      </c>
      <c r="H38" s="53">
        <f>SUM(H35:H37)</f>
        <v>270</v>
      </c>
      <c r="I38" s="53">
        <f>SUM(I35:I37)</f>
        <v>0</v>
      </c>
      <c r="J38" s="71"/>
      <c r="K38" s="75"/>
    </row>
    <row r="39" spans="1:11" ht="15.95" customHeight="1" x14ac:dyDescent="0.15">
      <c r="A39" s="83"/>
      <c r="B39" s="72" t="s">
        <v>46</v>
      </c>
      <c r="C39" s="72" t="s">
        <v>47</v>
      </c>
      <c r="D39" s="72" t="s">
        <v>48</v>
      </c>
      <c r="E39" s="51">
        <v>84</v>
      </c>
      <c r="F39" s="52">
        <f>SUM(G39:I39)</f>
        <v>761</v>
      </c>
      <c r="G39" s="53">
        <v>761</v>
      </c>
      <c r="H39" s="53">
        <v>0</v>
      </c>
      <c r="I39" s="53">
        <v>0</v>
      </c>
      <c r="J39" s="72" t="s">
        <v>49</v>
      </c>
      <c r="K39" s="73"/>
    </row>
    <row r="40" spans="1:11" ht="15.95" customHeight="1" x14ac:dyDescent="0.15">
      <c r="A40" s="83"/>
      <c r="B40" s="71"/>
      <c r="C40" s="71"/>
      <c r="D40" s="71"/>
      <c r="E40" s="54" t="s">
        <v>7</v>
      </c>
      <c r="F40" s="53">
        <f>SUM(F39:F39)</f>
        <v>761</v>
      </c>
      <c r="G40" s="53">
        <f>SUM(G39:G39)</f>
        <v>761</v>
      </c>
      <c r="H40" s="53">
        <f>SUM(H39:H39)</f>
        <v>0</v>
      </c>
      <c r="I40" s="53">
        <f>SUM(I39:I39)</f>
        <v>0</v>
      </c>
      <c r="J40" s="71"/>
      <c r="K40" s="75"/>
    </row>
    <row r="41" spans="1:11" ht="15.95" customHeight="1" x14ac:dyDescent="0.15">
      <c r="A41" s="83"/>
      <c r="B41" s="70" t="s">
        <v>101</v>
      </c>
      <c r="C41" s="70" t="s">
        <v>102</v>
      </c>
      <c r="D41" s="72" t="s">
        <v>100</v>
      </c>
      <c r="E41" s="51">
        <v>84</v>
      </c>
      <c r="F41" s="52">
        <f>SUM(G41:I41)</f>
        <v>514</v>
      </c>
      <c r="G41" s="53">
        <v>514</v>
      </c>
      <c r="H41" s="53">
        <v>0</v>
      </c>
      <c r="I41" s="53">
        <v>0</v>
      </c>
      <c r="J41" s="72" t="s">
        <v>103</v>
      </c>
      <c r="K41" s="103"/>
    </row>
    <row r="42" spans="1:11" ht="15.95" customHeight="1" x14ac:dyDescent="0.15">
      <c r="A42" s="83"/>
      <c r="B42" s="71"/>
      <c r="C42" s="71"/>
      <c r="D42" s="71"/>
      <c r="E42" s="54" t="s">
        <v>7</v>
      </c>
      <c r="F42" s="53">
        <f>SUM(F41:F41)</f>
        <v>514</v>
      </c>
      <c r="G42" s="53">
        <f>SUM(G41:G41)</f>
        <v>514</v>
      </c>
      <c r="H42" s="53">
        <f>SUM(H41:H41)</f>
        <v>0</v>
      </c>
      <c r="I42" s="53">
        <f>SUM(I41:I41)</f>
        <v>0</v>
      </c>
      <c r="J42" s="71"/>
      <c r="K42" s="104"/>
    </row>
    <row r="43" spans="1:11" ht="15.95" customHeight="1" x14ac:dyDescent="0.15">
      <c r="A43" s="83"/>
      <c r="B43" s="70" t="s">
        <v>137</v>
      </c>
      <c r="C43" s="70" t="s">
        <v>75</v>
      </c>
      <c r="D43" s="72" t="s">
        <v>138</v>
      </c>
      <c r="E43" s="51">
        <v>84</v>
      </c>
      <c r="F43" s="52">
        <f>SUM(G43:I43)</f>
        <v>738</v>
      </c>
      <c r="G43" s="53">
        <f>244+244+250</f>
        <v>738</v>
      </c>
      <c r="H43" s="53">
        <v>0</v>
      </c>
      <c r="I43" s="53">
        <v>0</v>
      </c>
      <c r="J43" s="72" t="s">
        <v>139</v>
      </c>
      <c r="K43" s="73"/>
    </row>
    <row r="44" spans="1:11" ht="15.95" customHeight="1" x14ac:dyDescent="0.15">
      <c r="A44" s="83"/>
      <c r="B44" s="70"/>
      <c r="C44" s="70"/>
      <c r="D44" s="70"/>
      <c r="E44" s="51">
        <v>154</v>
      </c>
      <c r="F44" s="52">
        <f>SUM(G44:I44)</f>
        <v>6</v>
      </c>
      <c r="G44" s="53">
        <v>6</v>
      </c>
      <c r="H44" s="53">
        <v>0</v>
      </c>
      <c r="I44" s="53">
        <v>0</v>
      </c>
      <c r="J44" s="70"/>
      <c r="K44" s="74"/>
    </row>
    <row r="45" spans="1:11" ht="15.95" customHeight="1" x14ac:dyDescent="0.15">
      <c r="A45" s="83"/>
      <c r="B45" s="71"/>
      <c r="C45" s="71"/>
      <c r="D45" s="71"/>
      <c r="E45" s="54" t="s">
        <v>7</v>
      </c>
      <c r="F45" s="53">
        <f>SUM(F43:F44)</f>
        <v>744</v>
      </c>
      <c r="G45" s="53">
        <f>SUM(G43:G44)</f>
        <v>744</v>
      </c>
      <c r="H45" s="53">
        <f>SUM(H43:H44)</f>
        <v>0</v>
      </c>
      <c r="I45" s="53">
        <f>SUM(I43:I44)</f>
        <v>0</v>
      </c>
      <c r="J45" s="71"/>
      <c r="K45" s="75"/>
    </row>
    <row r="46" spans="1:11" ht="15.95" customHeight="1" x14ac:dyDescent="0.15">
      <c r="A46" s="83"/>
      <c r="B46" s="70" t="s">
        <v>143</v>
      </c>
      <c r="C46" s="70" t="s">
        <v>144</v>
      </c>
      <c r="D46" s="72" t="s">
        <v>145</v>
      </c>
      <c r="E46" s="51">
        <v>84</v>
      </c>
      <c r="F46" s="52">
        <f>SUM(G46:I46)</f>
        <v>1857</v>
      </c>
      <c r="G46" s="53">
        <v>1857</v>
      </c>
      <c r="H46" s="53">
        <v>0</v>
      </c>
      <c r="I46" s="53">
        <v>0</v>
      </c>
      <c r="J46" s="72" t="s">
        <v>146</v>
      </c>
      <c r="K46" s="73" t="s">
        <v>147</v>
      </c>
    </row>
    <row r="47" spans="1:11" ht="15.95" customHeight="1" x14ac:dyDescent="0.15">
      <c r="A47" s="84"/>
      <c r="B47" s="71"/>
      <c r="C47" s="71"/>
      <c r="D47" s="71"/>
      <c r="E47" s="54" t="s">
        <v>7</v>
      </c>
      <c r="F47" s="53">
        <f>SUM(F46:F46)</f>
        <v>1857</v>
      </c>
      <c r="G47" s="53">
        <f>SUM(G46:G46)</f>
        <v>1857</v>
      </c>
      <c r="H47" s="53">
        <f>SUM(H46:H46)</f>
        <v>0</v>
      </c>
      <c r="I47" s="53">
        <f>SUM(I46:I46)</f>
        <v>0</v>
      </c>
      <c r="J47" s="71"/>
      <c r="K47" s="75"/>
    </row>
    <row r="48" spans="1:11" s="65" customFormat="1" ht="15.95" customHeight="1" x14ac:dyDescent="0.15">
      <c r="A48" s="79" t="s">
        <v>28</v>
      </c>
      <c r="B48" s="80"/>
      <c r="C48" s="80"/>
      <c r="D48" s="81"/>
      <c r="E48" s="64"/>
      <c r="F48" s="46">
        <f>SUM(F28,F34,F38,F40,F42,F45,F47)</f>
        <v>5264</v>
      </c>
      <c r="G48" s="46">
        <f t="shared" ref="G48:I48" si="11">SUM(G28,G34,G38,G40,G42,G45,G47)</f>
        <v>4424</v>
      </c>
      <c r="H48" s="46">
        <f t="shared" si="11"/>
        <v>753</v>
      </c>
      <c r="I48" s="46">
        <f t="shared" si="11"/>
        <v>87</v>
      </c>
      <c r="J48" s="46"/>
      <c r="K48" s="45"/>
    </row>
    <row r="49" spans="1:11" ht="15.95" customHeight="1" x14ac:dyDescent="0.15">
      <c r="A49" s="82" t="s">
        <v>158</v>
      </c>
      <c r="B49" s="70" t="s">
        <v>124</v>
      </c>
      <c r="C49" s="70" t="s">
        <v>125</v>
      </c>
      <c r="D49" s="72" t="s">
        <v>126</v>
      </c>
      <c r="E49" s="51">
        <v>59</v>
      </c>
      <c r="F49" s="52">
        <f>SUM(G49:I49)</f>
        <v>94</v>
      </c>
      <c r="G49" s="53">
        <v>1</v>
      </c>
      <c r="H49" s="53">
        <v>93</v>
      </c>
      <c r="I49" s="53">
        <v>0</v>
      </c>
      <c r="J49" s="72" t="s">
        <v>127</v>
      </c>
      <c r="K49" s="73"/>
    </row>
    <row r="50" spans="1:11" ht="15.95" customHeight="1" x14ac:dyDescent="0.15">
      <c r="A50" s="83"/>
      <c r="B50" s="70"/>
      <c r="C50" s="70"/>
      <c r="D50" s="70"/>
      <c r="E50" s="51">
        <v>74</v>
      </c>
      <c r="F50" s="52">
        <f t="shared" ref="F50:F51" si="12">SUM(G50:I50)</f>
        <v>128</v>
      </c>
      <c r="G50" s="53">
        <v>91</v>
      </c>
      <c r="H50" s="53">
        <v>37</v>
      </c>
      <c r="I50" s="53">
        <v>0</v>
      </c>
      <c r="J50" s="70"/>
      <c r="K50" s="74"/>
    </row>
    <row r="51" spans="1:11" ht="15.95" customHeight="1" x14ac:dyDescent="0.15">
      <c r="A51" s="83"/>
      <c r="B51" s="70"/>
      <c r="C51" s="70"/>
      <c r="D51" s="70"/>
      <c r="E51" s="51">
        <v>84</v>
      </c>
      <c r="F51" s="52">
        <f t="shared" si="12"/>
        <v>146</v>
      </c>
      <c r="G51" s="53">
        <v>80</v>
      </c>
      <c r="H51" s="53">
        <v>66</v>
      </c>
      <c r="I51" s="53">
        <v>0</v>
      </c>
      <c r="J51" s="70"/>
      <c r="K51" s="74"/>
    </row>
    <row r="52" spans="1:11" ht="15.95" customHeight="1" x14ac:dyDescent="0.15">
      <c r="A52" s="84"/>
      <c r="B52" s="71"/>
      <c r="C52" s="71"/>
      <c r="D52" s="71"/>
      <c r="E52" s="54" t="s">
        <v>7</v>
      </c>
      <c r="F52" s="53">
        <f>SUM(F49:F51)</f>
        <v>368</v>
      </c>
      <c r="G52" s="53">
        <f>SUM(G49:G51)</f>
        <v>172</v>
      </c>
      <c r="H52" s="53">
        <f>SUM(H49:H51)</f>
        <v>196</v>
      </c>
      <c r="I52" s="53">
        <f>SUM(I49:I51)</f>
        <v>0</v>
      </c>
      <c r="J52" s="71"/>
      <c r="K52" s="75"/>
    </row>
    <row r="53" spans="1:11" s="65" customFormat="1" ht="15.95" customHeight="1" x14ac:dyDescent="0.15">
      <c r="A53" s="79" t="s">
        <v>28</v>
      </c>
      <c r="B53" s="80"/>
      <c r="C53" s="80"/>
      <c r="D53" s="81"/>
      <c r="E53" s="64"/>
      <c r="F53" s="46">
        <f>SUM(F52)</f>
        <v>368</v>
      </c>
      <c r="G53" s="46">
        <f t="shared" ref="G53:I53" si="13">SUM(G52)</f>
        <v>172</v>
      </c>
      <c r="H53" s="46">
        <f t="shared" si="13"/>
        <v>196</v>
      </c>
      <c r="I53" s="46">
        <f t="shared" si="13"/>
        <v>0</v>
      </c>
      <c r="J53" s="46"/>
      <c r="K53" s="45"/>
    </row>
    <row r="54" spans="1:11" ht="15.95" customHeight="1" x14ac:dyDescent="0.15">
      <c r="A54" s="68" t="s">
        <v>156</v>
      </c>
      <c r="B54" s="70" t="s">
        <v>74</v>
      </c>
      <c r="C54" s="70" t="s">
        <v>75</v>
      </c>
      <c r="D54" s="72" t="s">
        <v>76</v>
      </c>
      <c r="E54" s="51">
        <v>59</v>
      </c>
      <c r="F54" s="52">
        <f>SUM(G54:I54)</f>
        <v>27</v>
      </c>
      <c r="G54" s="53">
        <f>13+14</f>
        <v>27</v>
      </c>
      <c r="H54" s="53">
        <v>0</v>
      </c>
      <c r="I54" s="53">
        <v>0</v>
      </c>
      <c r="J54" s="72" t="s">
        <v>77</v>
      </c>
      <c r="K54" s="73"/>
    </row>
    <row r="55" spans="1:11" ht="15.95" customHeight="1" x14ac:dyDescent="0.15">
      <c r="A55" s="68"/>
      <c r="B55" s="70"/>
      <c r="C55" s="70"/>
      <c r="D55" s="70"/>
      <c r="E55" s="51">
        <v>84</v>
      </c>
      <c r="F55" s="52">
        <f>SUM(G55:I55)</f>
        <v>14</v>
      </c>
      <c r="G55" s="53">
        <v>14</v>
      </c>
      <c r="H55" s="53">
        <v>0</v>
      </c>
      <c r="I55" s="53">
        <v>0</v>
      </c>
      <c r="J55" s="70"/>
      <c r="K55" s="74"/>
    </row>
    <row r="56" spans="1:11" ht="15.95" customHeight="1" x14ac:dyDescent="0.15">
      <c r="A56" s="68"/>
      <c r="B56" s="71"/>
      <c r="C56" s="71"/>
      <c r="D56" s="71"/>
      <c r="E56" s="54" t="s">
        <v>7</v>
      </c>
      <c r="F56" s="53">
        <f>SUM(F54:F55)</f>
        <v>41</v>
      </c>
      <c r="G56" s="53">
        <f t="shared" ref="G56:I56" si="14">SUM(G54:G55)</f>
        <v>41</v>
      </c>
      <c r="H56" s="53">
        <f t="shared" si="14"/>
        <v>0</v>
      </c>
      <c r="I56" s="53">
        <f t="shared" si="14"/>
        <v>0</v>
      </c>
      <c r="J56" s="71"/>
      <c r="K56" s="75"/>
    </row>
    <row r="57" spans="1:11" ht="15.95" customHeight="1" x14ac:dyDescent="0.15">
      <c r="A57" s="68"/>
      <c r="B57" s="70" t="s">
        <v>83</v>
      </c>
      <c r="C57" s="70" t="s">
        <v>65</v>
      </c>
      <c r="D57" s="72" t="s">
        <v>84</v>
      </c>
      <c r="E57" s="51">
        <v>84</v>
      </c>
      <c r="F57" s="52">
        <f>SUM(G57:I57)</f>
        <v>369</v>
      </c>
      <c r="G57" s="53">
        <v>369</v>
      </c>
      <c r="H57" s="53">
        <v>0</v>
      </c>
      <c r="I57" s="53">
        <v>0</v>
      </c>
      <c r="J57" s="72" t="s">
        <v>85</v>
      </c>
      <c r="K57" s="73"/>
    </row>
    <row r="58" spans="1:11" ht="15.95" customHeight="1" x14ac:dyDescent="0.15">
      <c r="A58" s="68"/>
      <c r="B58" s="70"/>
      <c r="C58" s="70"/>
      <c r="D58" s="70"/>
      <c r="E58" s="51">
        <v>114</v>
      </c>
      <c r="F58" s="52">
        <f t="shared" ref="F58" si="15">SUM(G58:I58)</f>
        <v>30</v>
      </c>
      <c r="G58" s="53">
        <v>30</v>
      </c>
      <c r="H58" s="53">
        <v>0</v>
      </c>
      <c r="I58" s="53">
        <v>0</v>
      </c>
      <c r="J58" s="70"/>
      <c r="K58" s="74"/>
    </row>
    <row r="59" spans="1:11" ht="15.95" customHeight="1" x14ac:dyDescent="0.15">
      <c r="A59" s="68"/>
      <c r="B59" s="71"/>
      <c r="C59" s="71"/>
      <c r="D59" s="71"/>
      <c r="E59" s="54" t="s">
        <v>7</v>
      </c>
      <c r="F59" s="53">
        <f>SUM(F57:F58)</f>
        <v>399</v>
      </c>
      <c r="G59" s="53">
        <f>SUM(G57:G58)</f>
        <v>399</v>
      </c>
      <c r="H59" s="53">
        <f>SUM(H57:H58)</f>
        <v>0</v>
      </c>
      <c r="I59" s="53">
        <f>SUM(I57:I58)</f>
        <v>0</v>
      </c>
      <c r="J59" s="71"/>
      <c r="K59" s="75"/>
    </row>
    <row r="60" spans="1:11" s="65" customFormat="1" ht="15.95" customHeight="1" x14ac:dyDescent="0.15">
      <c r="A60" s="79" t="s">
        <v>28</v>
      </c>
      <c r="B60" s="80"/>
      <c r="C60" s="80"/>
      <c r="D60" s="81"/>
      <c r="E60" s="64"/>
      <c r="F60" s="46">
        <f>SUM(F56,F59)</f>
        <v>440</v>
      </c>
      <c r="G60" s="46">
        <f t="shared" ref="G60:I60" si="16">SUM(G56,G59)</f>
        <v>440</v>
      </c>
      <c r="H60" s="46">
        <f t="shared" si="16"/>
        <v>0</v>
      </c>
      <c r="I60" s="46">
        <f t="shared" si="16"/>
        <v>0</v>
      </c>
      <c r="J60" s="46"/>
      <c r="K60" s="45"/>
    </row>
    <row r="61" spans="1:11" ht="15.95" customHeight="1" x14ac:dyDescent="0.15">
      <c r="A61" s="82" t="s">
        <v>157</v>
      </c>
      <c r="B61" s="70" t="s">
        <v>95</v>
      </c>
      <c r="C61" s="70" t="s">
        <v>96</v>
      </c>
      <c r="D61" s="72" t="s">
        <v>98</v>
      </c>
      <c r="E61" s="51">
        <v>62</v>
      </c>
      <c r="F61" s="52">
        <f>SUM(G61:I61)</f>
        <v>3</v>
      </c>
      <c r="G61" s="53">
        <v>3</v>
      </c>
      <c r="H61" s="53">
        <v>0</v>
      </c>
      <c r="I61" s="53">
        <v>0</v>
      </c>
      <c r="J61" s="72" t="s">
        <v>97</v>
      </c>
      <c r="K61" s="73"/>
    </row>
    <row r="62" spans="1:11" ht="15.95" customHeight="1" x14ac:dyDescent="0.15">
      <c r="A62" s="83"/>
      <c r="B62" s="70"/>
      <c r="C62" s="70"/>
      <c r="D62" s="70"/>
      <c r="E62" s="51">
        <v>66</v>
      </c>
      <c r="F62" s="52">
        <f t="shared" ref="F62:F63" si="17">SUM(G62:I62)</f>
        <v>3</v>
      </c>
      <c r="G62" s="53">
        <v>3</v>
      </c>
      <c r="H62" s="53">
        <v>0</v>
      </c>
      <c r="I62" s="53">
        <v>0</v>
      </c>
      <c r="J62" s="70"/>
      <c r="K62" s="74"/>
    </row>
    <row r="63" spans="1:11" ht="15.95" customHeight="1" x14ac:dyDescent="0.15">
      <c r="A63" s="83"/>
      <c r="B63" s="70"/>
      <c r="C63" s="70"/>
      <c r="D63" s="70"/>
      <c r="E63" s="51">
        <v>84</v>
      </c>
      <c r="F63" s="52">
        <f t="shared" si="17"/>
        <v>132</v>
      </c>
      <c r="G63" s="53">
        <v>132</v>
      </c>
      <c r="H63" s="53">
        <v>0</v>
      </c>
      <c r="I63" s="53">
        <v>0</v>
      </c>
      <c r="J63" s="70"/>
      <c r="K63" s="74"/>
    </row>
    <row r="64" spans="1:11" ht="15.95" customHeight="1" x14ac:dyDescent="0.15">
      <c r="A64" s="83"/>
      <c r="B64" s="71"/>
      <c r="C64" s="71"/>
      <c r="D64" s="71"/>
      <c r="E64" s="54" t="s">
        <v>7</v>
      </c>
      <c r="F64" s="53">
        <f>SUM(F61:F63)</f>
        <v>138</v>
      </c>
      <c r="G64" s="53">
        <f>SUM(G61:G63)</f>
        <v>138</v>
      </c>
      <c r="H64" s="53">
        <f>SUM(H61:H63)</f>
        <v>0</v>
      </c>
      <c r="I64" s="53">
        <f>SUM(I61:I63)</f>
        <v>0</v>
      </c>
      <c r="J64" s="71"/>
      <c r="K64" s="75"/>
    </row>
    <row r="65" spans="1:11" ht="15.95" customHeight="1" x14ac:dyDescent="0.15">
      <c r="A65" s="83"/>
      <c r="B65" s="70" t="s">
        <v>86</v>
      </c>
      <c r="C65" s="70" t="s">
        <v>92</v>
      </c>
      <c r="D65" s="72" t="s">
        <v>93</v>
      </c>
      <c r="E65" s="51">
        <v>59</v>
      </c>
      <c r="F65" s="52">
        <f>SUM(G65:I65)</f>
        <v>232</v>
      </c>
      <c r="G65" s="53">
        <v>191</v>
      </c>
      <c r="H65" s="53">
        <v>41</v>
      </c>
      <c r="I65" s="53">
        <v>0</v>
      </c>
      <c r="J65" s="72" t="s">
        <v>94</v>
      </c>
      <c r="K65" s="73"/>
    </row>
    <row r="66" spans="1:11" ht="15.95" customHeight="1" x14ac:dyDescent="0.15">
      <c r="A66" s="83"/>
      <c r="B66" s="70"/>
      <c r="C66" s="70"/>
      <c r="D66" s="70"/>
      <c r="E66" s="51">
        <v>74</v>
      </c>
      <c r="F66" s="52">
        <f t="shared" ref="F66:F67" si="18">SUM(G66:I66)</f>
        <v>98</v>
      </c>
      <c r="G66" s="53">
        <v>56</v>
      </c>
      <c r="H66" s="53">
        <v>42</v>
      </c>
      <c r="I66" s="53">
        <v>0</v>
      </c>
      <c r="J66" s="70"/>
      <c r="K66" s="74"/>
    </row>
    <row r="67" spans="1:11" ht="15.95" customHeight="1" x14ac:dyDescent="0.15">
      <c r="A67" s="83"/>
      <c r="B67" s="70"/>
      <c r="C67" s="70"/>
      <c r="D67" s="70"/>
      <c r="E67" s="51">
        <v>84</v>
      </c>
      <c r="F67" s="52">
        <f t="shared" si="18"/>
        <v>478</v>
      </c>
      <c r="G67" s="53">
        <v>60</v>
      </c>
      <c r="H67" s="53">
        <v>418</v>
      </c>
      <c r="I67" s="53">
        <v>0</v>
      </c>
      <c r="J67" s="70"/>
      <c r="K67" s="74"/>
    </row>
    <row r="68" spans="1:11" ht="15.95" customHeight="1" x14ac:dyDescent="0.15">
      <c r="A68" s="84"/>
      <c r="B68" s="71"/>
      <c r="C68" s="71"/>
      <c r="D68" s="71"/>
      <c r="E68" s="54" t="s">
        <v>7</v>
      </c>
      <c r="F68" s="53">
        <f>SUM(F65:F67)</f>
        <v>808</v>
      </c>
      <c r="G68" s="53">
        <f>SUM(G65:G67)</f>
        <v>307</v>
      </c>
      <c r="H68" s="53">
        <f>SUM(H65:H67)</f>
        <v>501</v>
      </c>
      <c r="I68" s="53">
        <f>SUM(I65:I67)</f>
        <v>0</v>
      </c>
      <c r="J68" s="71"/>
      <c r="K68" s="75"/>
    </row>
    <row r="69" spans="1:11" s="59" customFormat="1" ht="15.95" customHeight="1" x14ac:dyDescent="0.15">
      <c r="A69" s="105" t="s">
        <v>42</v>
      </c>
      <c r="B69" s="106"/>
      <c r="C69" s="106"/>
      <c r="D69" s="107"/>
      <c r="E69" s="61"/>
      <c r="F69" s="62">
        <f>SUM(F64,F68)</f>
        <v>946</v>
      </c>
      <c r="G69" s="62">
        <f t="shared" ref="G69:I69" si="19">SUM(G64,G68)</f>
        <v>445</v>
      </c>
      <c r="H69" s="62">
        <f t="shared" si="19"/>
        <v>501</v>
      </c>
      <c r="I69" s="62">
        <f t="shared" si="19"/>
        <v>0</v>
      </c>
      <c r="J69" s="62"/>
      <c r="K69" s="63"/>
    </row>
    <row r="70" spans="1:11" s="59" customFormat="1" ht="15.95" customHeight="1" x14ac:dyDescent="0.15">
      <c r="A70" s="114" t="s">
        <v>55</v>
      </c>
      <c r="B70" s="108" t="s">
        <v>56</v>
      </c>
      <c r="C70" s="108" t="s">
        <v>57</v>
      </c>
      <c r="D70" s="110" t="s">
        <v>58</v>
      </c>
      <c r="E70" s="56">
        <v>84</v>
      </c>
      <c r="F70" s="57">
        <f>SUM(G70:I70)</f>
        <v>400</v>
      </c>
      <c r="G70" s="58">
        <v>400</v>
      </c>
      <c r="H70" s="58">
        <v>0</v>
      </c>
      <c r="I70" s="58">
        <v>0</v>
      </c>
      <c r="J70" s="110" t="s">
        <v>59</v>
      </c>
      <c r="K70" s="111"/>
    </row>
    <row r="71" spans="1:11" s="59" customFormat="1" ht="15.95" customHeight="1" x14ac:dyDescent="0.15">
      <c r="A71" s="115"/>
      <c r="B71" s="109"/>
      <c r="C71" s="109"/>
      <c r="D71" s="109"/>
      <c r="E71" s="60" t="s">
        <v>7</v>
      </c>
      <c r="F71" s="58">
        <f>SUM(F70:F70)</f>
        <v>400</v>
      </c>
      <c r="G71" s="58">
        <f>SUM(G70:G70)</f>
        <v>400</v>
      </c>
      <c r="H71" s="58">
        <f>SUM(H70:H70)</f>
        <v>0</v>
      </c>
      <c r="I71" s="58">
        <f>SUM(I70:I70)</f>
        <v>0</v>
      </c>
      <c r="J71" s="109"/>
      <c r="K71" s="113"/>
    </row>
    <row r="72" spans="1:11" s="59" customFormat="1" ht="15.95" customHeight="1" x14ac:dyDescent="0.15">
      <c r="A72" s="115"/>
      <c r="B72" s="108" t="s">
        <v>128</v>
      </c>
      <c r="C72" s="108" t="s">
        <v>65</v>
      </c>
      <c r="D72" s="110" t="s">
        <v>129</v>
      </c>
      <c r="E72" s="56">
        <v>84</v>
      </c>
      <c r="F72" s="57">
        <f>SUM(G72:I72)</f>
        <v>650</v>
      </c>
      <c r="G72" s="58">
        <v>650</v>
      </c>
      <c r="H72" s="58">
        <v>0</v>
      </c>
      <c r="I72" s="58">
        <v>0</v>
      </c>
      <c r="J72" s="110" t="s">
        <v>130</v>
      </c>
      <c r="K72" s="111"/>
    </row>
    <row r="73" spans="1:11" s="59" customFormat="1" ht="15.95" customHeight="1" x14ac:dyDescent="0.15">
      <c r="A73" s="115"/>
      <c r="B73" s="108"/>
      <c r="C73" s="108"/>
      <c r="D73" s="108"/>
      <c r="E73" s="56">
        <v>146</v>
      </c>
      <c r="F73" s="57">
        <f t="shared" ref="F73" si="20">SUM(G73:I73)</f>
        <v>25</v>
      </c>
      <c r="G73" s="58">
        <v>25</v>
      </c>
      <c r="H73" s="58">
        <v>0</v>
      </c>
      <c r="I73" s="58">
        <v>0</v>
      </c>
      <c r="J73" s="108"/>
      <c r="K73" s="112"/>
    </row>
    <row r="74" spans="1:11" s="59" customFormat="1" ht="15.95" customHeight="1" x14ac:dyDescent="0.15">
      <c r="A74" s="116"/>
      <c r="B74" s="109"/>
      <c r="C74" s="109"/>
      <c r="D74" s="109"/>
      <c r="E74" s="60" t="s">
        <v>7</v>
      </c>
      <c r="F74" s="58">
        <f>SUM(F72:F73)</f>
        <v>675</v>
      </c>
      <c r="G74" s="58">
        <f>SUM(G72:G73)</f>
        <v>675</v>
      </c>
      <c r="H74" s="58">
        <f>SUM(H72:H73)</f>
        <v>0</v>
      </c>
      <c r="I74" s="58">
        <f>SUM(I72:I73)</f>
        <v>0</v>
      </c>
      <c r="J74" s="109"/>
      <c r="K74" s="113"/>
    </row>
    <row r="75" spans="1:11" s="59" customFormat="1" ht="15.95" customHeight="1" x14ac:dyDescent="0.15">
      <c r="A75" s="105" t="s">
        <v>42</v>
      </c>
      <c r="B75" s="106"/>
      <c r="C75" s="106"/>
      <c r="D75" s="107"/>
      <c r="E75" s="61"/>
      <c r="F75" s="62">
        <f>SUM(F71,F74)</f>
        <v>1075</v>
      </c>
      <c r="G75" s="62">
        <f t="shared" ref="G75:I75" si="21">SUM(G71,G74)</f>
        <v>1075</v>
      </c>
      <c r="H75" s="62">
        <f t="shared" si="21"/>
        <v>0</v>
      </c>
      <c r="I75" s="62">
        <f t="shared" si="21"/>
        <v>0</v>
      </c>
      <c r="J75" s="62"/>
      <c r="K75" s="63"/>
    </row>
    <row r="76" spans="1:11" s="59" customFormat="1" ht="15.95" customHeight="1" x14ac:dyDescent="0.15">
      <c r="A76" s="114" t="s">
        <v>43</v>
      </c>
      <c r="B76" s="108" t="s">
        <v>148</v>
      </c>
      <c r="C76" s="108" t="s">
        <v>75</v>
      </c>
      <c r="D76" s="110" t="s">
        <v>149</v>
      </c>
      <c r="E76" s="56">
        <v>84</v>
      </c>
      <c r="F76" s="57">
        <f>SUM(G76:I76)</f>
        <v>600</v>
      </c>
      <c r="G76" s="58">
        <f>244+356</f>
        <v>600</v>
      </c>
      <c r="H76" s="58">
        <v>0</v>
      </c>
      <c r="I76" s="58">
        <v>0</v>
      </c>
      <c r="J76" s="110" t="s">
        <v>142</v>
      </c>
      <c r="K76" s="111"/>
    </row>
    <row r="77" spans="1:11" s="59" customFormat="1" ht="15.95" customHeight="1" x14ac:dyDescent="0.15">
      <c r="A77" s="115"/>
      <c r="B77" s="108"/>
      <c r="C77" s="108"/>
      <c r="D77" s="108"/>
      <c r="E77" s="56">
        <v>115</v>
      </c>
      <c r="F77" s="57">
        <f t="shared" ref="F77" si="22">SUM(G77:I77)</f>
        <v>248</v>
      </c>
      <c r="G77" s="58">
        <f>217+31</f>
        <v>248</v>
      </c>
      <c r="H77" s="58">
        <v>0</v>
      </c>
      <c r="I77" s="58">
        <v>0</v>
      </c>
      <c r="J77" s="108"/>
      <c r="K77" s="112"/>
    </row>
    <row r="78" spans="1:11" s="59" customFormat="1" ht="15.95" customHeight="1" x14ac:dyDescent="0.15">
      <c r="A78" s="115"/>
      <c r="B78" s="108"/>
      <c r="C78" s="108"/>
      <c r="D78" s="108"/>
      <c r="E78" s="56">
        <v>136</v>
      </c>
      <c r="F78" s="57">
        <f t="shared" ref="F78" si="23">SUM(G78:I78)</f>
        <v>127</v>
      </c>
      <c r="G78" s="58">
        <v>127</v>
      </c>
      <c r="H78" s="58">
        <v>0</v>
      </c>
      <c r="I78" s="58">
        <v>0</v>
      </c>
      <c r="J78" s="108"/>
      <c r="K78" s="112"/>
    </row>
    <row r="79" spans="1:11" s="59" customFormat="1" ht="15.95" customHeight="1" x14ac:dyDescent="0.15">
      <c r="A79" s="116"/>
      <c r="B79" s="109"/>
      <c r="C79" s="109"/>
      <c r="D79" s="109"/>
      <c r="E79" s="60" t="s">
        <v>7</v>
      </c>
      <c r="F79" s="58">
        <f>SUM(F76:F78)</f>
        <v>975</v>
      </c>
      <c r="G79" s="58">
        <f>SUM(G76:G78)</f>
        <v>975</v>
      </c>
      <c r="H79" s="58">
        <f>SUM(H76:H78)</f>
        <v>0</v>
      </c>
      <c r="I79" s="58">
        <f>SUM(I76:I78)</f>
        <v>0</v>
      </c>
      <c r="J79" s="109"/>
      <c r="K79" s="113"/>
    </row>
    <row r="80" spans="1:11" s="59" customFormat="1" ht="15.95" customHeight="1" x14ac:dyDescent="0.15">
      <c r="A80" s="105" t="s">
        <v>42</v>
      </c>
      <c r="B80" s="106"/>
      <c r="C80" s="106"/>
      <c r="D80" s="107"/>
      <c r="E80" s="61"/>
      <c r="F80" s="62">
        <f>SUM(F79)</f>
        <v>975</v>
      </c>
      <c r="G80" s="62">
        <f>SUM(G79)</f>
        <v>975</v>
      </c>
      <c r="H80" s="62">
        <f>SUM(H79)</f>
        <v>0</v>
      </c>
      <c r="I80" s="62">
        <f>SUM(I79)</f>
        <v>0</v>
      </c>
      <c r="J80" s="62"/>
      <c r="K80" s="63"/>
    </row>
    <row r="81" spans="1:11" s="59" customFormat="1" ht="15.95" customHeight="1" x14ac:dyDescent="0.15">
      <c r="A81" s="114" t="s">
        <v>44</v>
      </c>
      <c r="B81" s="108" t="s">
        <v>64</v>
      </c>
      <c r="C81" s="108" t="s">
        <v>65</v>
      </c>
      <c r="D81" s="110" t="s">
        <v>66</v>
      </c>
      <c r="E81" s="56">
        <v>84</v>
      </c>
      <c r="F81" s="57">
        <f>SUM(G81:I81)</f>
        <v>698</v>
      </c>
      <c r="G81" s="58">
        <f>447+224+27</f>
        <v>698</v>
      </c>
      <c r="H81" s="58">
        <v>0</v>
      </c>
      <c r="I81" s="58">
        <v>0</v>
      </c>
      <c r="J81" s="110" t="s">
        <v>67</v>
      </c>
      <c r="K81" s="111"/>
    </row>
    <row r="82" spans="1:11" s="59" customFormat="1" ht="15.95" customHeight="1" x14ac:dyDescent="0.15">
      <c r="A82" s="115"/>
      <c r="B82" s="108"/>
      <c r="C82" s="108"/>
      <c r="D82" s="108"/>
      <c r="E82" s="56">
        <v>110</v>
      </c>
      <c r="F82" s="57">
        <f t="shared" ref="F82" si="24">SUM(G82:I82)</f>
        <v>177</v>
      </c>
      <c r="G82" s="58">
        <f>90+87</f>
        <v>177</v>
      </c>
      <c r="H82" s="58">
        <v>0</v>
      </c>
      <c r="I82" s="58">
        <v>0</v>
      </c>
      <c r="J82" s="108"/>
      <c r="K82" s="112"/>
    </row>
    <row r="83" spans="1:11" s="59" customFormat="1" ht="15.95" customHeight="1" x14ac:dyDescent="0.15">
      <c r="A83" s="115"/>
      <c r="B83" s="109"/>
      <c r="C83" s="109"/>
      <c r="D83" s="109"/>
      <c r="E83" s="60" t="s">
        <v>7</v>
      </c>
      <c r="F83" s="58">
        <f>SUM(F81:F82)</f>
        <v>875</v>
      </c>
      <c r="G83" s="58">
        <f>SUM(G81:G82)</f>
        <v>875</v>
      </c>
      <c r="H83" s="58">
        <f>SUM(H81:H82)</f>
        <v>0</v>
      </c>
      <c r="I83" s="58">
        <f>SUM(I81:I82)</f>
        <v>0</v>
      </c>
      <c r="J83" s="109"/>
      <c r="K83" s="113"/>
    </row>
    <row r="84" spans="1:11" ht="15.95" customHeight="1" x14ac:dyDescent="0.15">
      <c r="A84" s="115"/>
      <c r="B84" s="70" t="s">
        <v>104</v>
      </c>
      <c r="C84" s="70" t="s">
        <v>105</v>
      </c>
      <c r="D84" s="72" t="s">
        <v>106</v>
      </c>
      <c r="E84" s="51">
        <v>59</v>
      </c>
      <c r="F84" s="52">
        <f>SUM(G84:I84)</f>
        <v>158</v>
      </c>
      <c r="G84" s="53">
        <v>66</v>
      </c>
      <c r="H84" s="53">
        <v>92</v>
      </c>
      <c r="I84" s="53">
        <v>0</v>
      </c>
      <c r="J84" s="72" t="s">
        <v>107</v>
      </c>
      <c r="K84" s="73"/>
    </row>
    <row r="85" spans="1:11" ht="15.95" customHeight="1" x14ac:dyDescent="0.15">
      <c r="A85" s="115"/>
      <c r="B85" s="70"/>
      <c r="C85" s="70"/>
      <c r="D85" s="70"/>
      <c r="E85" s="51">
        <v>74</v>
      </c>
      <c r="F85" s="52">
        <f t="shared" ref="F85:F86" si="25">SUM(G85:I85)</f>
        <v>140</v>
      </c>
      <c r="G85" s="53">
        <v>60</v>
      </c>
      <c r="H85" s="53">
        <v>80</v>
      </c>
      <c r="I85" s="53">
        <v>0</v>
      </c>
      <c r="J85" s="70"/>
      <c r="K85" s="74"/>
    </row>
    <row r="86" spans="1:11" ht="15.95" customHeight="1" x14ac:dyDescent="0.15">
      <c r="A86" s="115"/>
      <c r="B86" s="70"/>
      <c r="C86" s="70"/>
      <c r="D86" s="70"/>
      <c r="E86" s="51">
        <v>84</v>
      </c>
      <c r="F86" s="52">
        <f t="shared" si="25"/>
        <v>36</v>
      </c>
      <c r="G86" s="53">
        <v>23</v>
      </c>
      <c r="H86" s="53">
        <v>13</v>
      </c>
      <c r="I86" s="53">
        <v>0</v>
      </c>
      <c r="J86" s="70"/>
      <c r="K86" s="74"/>
    </row>
    <row r="87" spans="1:11" ht="15.95" customHeight="1" x14ac:dyDescent="0.15">
      <c r="A87" s="115"/>
      <c r="B87" s="71"/>
      <c r="C87" s="71"/>
      <c r="D87" s="71"/>
      <c r="E87" s="54" t="s">
        <v>7</v>
      </c>
      <c r="F87" s="53">
        <f>SUM(F84:F86)</f>
        <v>334</v>
      </c>
      <c r="G87" s="53">
        <f>SUM(G84:G86)</f>
        <v>149</v>
      </c>
      <c r="H87" s="53">
        <f>SUM(H84:H86)</f>
        <v>185</v>
      </c>
      <c r="I87" s="53">
        <f>SUM(I84:I86)</f>
        <v>0</v>
      </c>
      <c r="J87" s="71"/>
      <c r="K87" s="75"/>
    </row>
    <row r="88" spans="1:11" ht="15.95" customHeight="1" x14ac:dyDescent="0.15">
      <c r="A88" s="115"/>
      <c r="B88" s="70" t="s">
        <v>90</v>
      </c>
      <c r="C88" s="70" t="s">
        <v>87</v>
      </c>
      <c r="D88" s="72" t="s">
        <v>88</v>
      </c>
      <c r="E88" s="51">
        <v>59</v>
      </c>
      <c r="F88" s="52">
        <f>SUM(G88:I88)</f>
        <v>594</v>
      </c>
      <c r="G88" s="53">
        <v>325</v>
      </c>
      <c r="H88" s="53">
        <v>269</v>
      </c>
      <c r="I88" s="53">
        <v>0</v>
      </c>
      <c r="J88" s="72" t="s">
        <v>89</v>
      </c>
      <c r="K88" s="73" t="s">
        <v>91</v>
      </c>
    </row>
    <row r="89" spans="1:11" ht="15.95" customHeight="1" x14ac:dyDescent="0.15">
      <c r="A89" s="115"/>
      <c r="B89" s="70"/>
      <c r="C89" s="70"/>
      <c r="D89" s="70"/>
      <c r="E89" s="51">
        <v>74</v>
      </c>
      <c r="F89" s="52">
        <f t="shared" ref="F89:F91" si="26">SUM(G89:I89)</f>
        <v>326</v>
      </c>
      <c r="G89" s="53">
        <v>262</v>
      </c>
      <c r="H89" s="53">
        <v>64</v>
      </c>
      <c r="I89" s="53">
        <v>0</v>
      </c>
      <c r="J89" s="70"/>
      <c r="K89" s="74"/>
    </row>
    <row r="90" spans="1:11" ht="15.95" customHeight="1" x14ac:dyDescent="0.15">
      <c r="A90" s="115"/>
      <c r="B90" s="70"/>
      <c r="C90" s="70"/>
      <c r="D90" s="70"/>
      <c r="E90" s="51">
        <v>84</v>
      </c>
      <c r="F90" s="52">
        <f t="shared" si="26"/>
        <v>729</v>
      </c>
      <c r="G90" s="53">
        <v>450</v>
      </c>
      <c r="H90" s="53">
        <v>279</v>
      </c>
      <c r="I90" s="53">
        <v>0</v>
      </c>
      <c r="J90" s="70"/>
      <c r="K90" s="74"/>
    </row>
    <row r="91" spans="1:11" ht="15.95" customHeight="1" x14ac:dyDescent="0.15">
      <c r="A91" s="115"/>
      <c r="B91" s="70"/>
      <c r="C91" s="70"/>
      <c r="D91" s="70"/>
      <c r="E91" s="51">
        <v>102</v>
      </c>
      <c r="F91" s="52">
        <f t="shared" si="26"/>
        <v>96</v>
      </c>
      <c r="G91" s="53">
        <v>60</v>
      </c>
      <c r="H91" s="53">
        <v>36</v>
      </c>
      <c r="I91" s="53">
        <v>0</v>
      </c>
      <c r="J91" s="70"/>
      <c r="K91" s="74"/>
    </row>
    <row r="92" spans="1:11" ht="15.95" customHeight="1" x14ac:dyDescent="0.15">
      <c r="A92" s="116"/>
      <c r="B92" s="71"/>
      <c r="C92" s="71"/>
      <c r="D92" s="71"/>
      <c r="E92" s="54" t="s">
        <v>7</v>
      </c>
      <c r="F92" s="53">
        <f>SUM(F88:F91)</f>
        <v>1745</v>
      </c>
      <c r="G92" s="53">
        <f>SUM(G88:G91)</f>
        <v>1097</v>
      </c>
      <c r="H92" s="53">
        <f>SUM(H88:H91)</f>
        <v>648</v>
      </c>
      <c r="I92" s="53">
        <f>SUM(I88:I91)</f>
        <v>0</v>
      </c>
      <c r="J92" s="71"/>
      <c r="K92" s="75"/>
    </row>
    <row r="93" spans="1:11" s="59" customFormat="1" ht="15.95" customHeight="1" x14ac:dyDescent="0.15">
      <c r="A93" s="105" t="s">
        <v>42</v>
      </c>
      <c r="B93" s="106"/>
      <c r="C93" s="106"/>
      <c r="D93" s="107"/>
      <c r="E93" s="61"/>
      <c r="F93" s="62">
        <f>SUM(F83,F87,F92)</f>
        <v>2954</v>
      </c>
      <c r="G93" s="62">
        <f t="shared" ref="G93:I93" si="27">SUM(G83,G87,G92)</f>
        <v>2121</v>
      </c>
      <c r="H93" s="62">
        <f t="shared" si="27"/>
        <v>833</v>
      </c>
      <c r="I93" s="62">
        <f t="shared" si="27"/>
        <v>0</v>
      </c>
      <c r="J93" s="62"/>
      <c r="K93" s="63"/>
    </row>
    <row r="94" spans="1:11" s="59" customFormat="1" ht="15.95" customHeight="1" x14ac:dyDescent="0.15">
      <c r="A94" s="114" t="s">
        <v>133</v>
      </c>
      <c r="B94" s="108" t="s">
        <v>134</v>
      </c>
      <c r="C94" s="108" t="s">
        <v>75</v>
      </c>
      <c r="D94" s="110" t="s">
        <v>135</v>
      </c>
      <c r="E94" s="56">
        <v>85</v>
      </c>
      <c r="F94" s="57">
        <f>SUM(G94:I94)</f>
        <v>654</v>
      </c>
      <c r="G94" s="58">
        <v>654</v>
      </c>
      <c r="H94" s="58">
        <v>0</v>
      </c>
      <c r="I94" s="58">
        <v>0</v>
      </c>
      <c r="J94" s="110" t="s">
        <v>136</v>
      </c>
      <c r="K94" s="111"/>
    </row>
    <row r="95" spans="1:11" s="59" customFormat="1" ht="15.95" customHeight="1" x14ac:dyDescent="0.15">
      <c r="A95" s="115"/>
      <c r="B95" s="109"/>
      <c r="C95" s="109"/>
      <c r="D95" s="109"/>
      <c r="E95" s="60" t="s">
        <v>7</v>
      </c>
      <c r="F95" s="58">
        <f>SUM(F94:F94)</f>
        <v>654</v>
      </c>
      <c r="G95" s="58">
        <f>SUM(G94:G94)</f>
        <v>654</v>
      </c>
      <c r="H95" s="58">
        <f>SUM(H94:H94)</f>
        <v>0</v>
      </c>
      <c r="I95" s="58">
        <f>SUM(I94:I94)</f>
        <v>0</v>
      </c>
      <c r="J95" s="109"/>
      <c r="K95" s="113"/>
    </row>
    <row r="96" spans="1:11" s="59" customFormat="1" ht="15.95" customHeight="1" x14ac:dyDescent="0.15">
      <c r="A96" s="115"/>
      <c r="B96" s="108" t="s">
        <v>159</v>
      </c>
      <c r="C96" s="108" t="s">
        <v>160</v>
      </c>
      <c r="D96" s="110" t="s">
        <v>161</v>
      </c>
      <c r="E96" s="56">
        <v>84</v>
      </c>
      <c r="F96" s="57">
        <f>SUM(G96:I96)</f>
        <v>1474</v>
      </c>
      <c r="G96" s="58">
        <v>1474</v>
      </c>
      <c r="H96" s="58">
        <v>0</v>
      </c>
      <c r="I96" s="58">
        <v>0</v>
      </c>
      <c r="J96" s="110" t="s">
        <v>162</v>
      </c>
      <c r="K96" s="111"/>
    </row>
    <row r="97" spans="1:11" s="59" customFormat="1" ht="15.95" customHeight="1" x14ac:dyDescent="0.15">
      <c r="A97" s="116"/>
      <c r="B97" s="109"/>
      <c r="C97" s="109"/>
      <c r="D97" s="109"/>
      <c r="E97" s="60" t="s">
        <v>7</v>
      </c>
      <c r="F97" s="58">
        <f>SUM(F96:F96)</f>
        <v>1474</v>
      </c>
      <c r="G97" s="58">
        <f>SUM(G96:G96)</f>
        <v>1474</v>
      </c>
      <c r="H97" s="58">
        <f>SUM(H96:H96)</f>
        <v>0</v>
      </c>
      <c r="I97" s="58">
        <f>SUM(I96:I96)</f>
        <v>0</v>
      </c>
      <c r="J97" s="109"/>
      <c r="K97" s="113"/>
    </row>
    <row r="98" spans="1:11" s="59" customFormat="1" ht="15.95" customHeight="1" x14ac:dyDescent="0.15">
      <c r="A98" s="105" t="s">
        <v>42</v>
      </c>
      <c r="B98" s="106"/>
      <c r="C98" s="106"/>
      <c r="D98" s="107"/>
      <c r="E98" s="61"/>
      <c r="F98" s="62">
        <f>SUM(F95,F97)</f>
        <v>2128</v>
      </c>
      <c r="G98" s="62">
        <f t="shared" ref="G98:I98" si="28">SUM(G95,G97)</f>
        <v>2128</v>
      </c>
      <c r="H98" s="62">
        <f t="shared" si="28"/>
        <v>0</v>
      </c>
      <c r="I98" s="62">
        <f t="shared" si="28"/>
        <v>0</v>
      </c>
      <c r="J98" s="62"/>
      <c r="K98" s="63"/>
    </row>
    <row r="99" spans="1:11" ht="15.95" customHeight="1" x14ac:dyDescent="0.15">
      <c r="A99" s="82" t="s">
        <v>155</v>
      </c>
      <c r="B99" s="70" t="s">
        <v>120</v>
      </c>
      <c r="C99" s="70" t="s">
        <v>121</v>
      </c>
      <c r="D99" s="72" t="s">
        <v>122</v>
      </c>
      <c r="E99" s="51">
        <v>79</v>
      </c>
      <c r="F99" s="52">
        <f>SUM(G99:I99)</f>
        <v>233</v>
      </c>
      <c r="G99" s="53">
        <v>233</v>
      </c>
      <c r="H99" s="53">
        <v>0</v>
      </c>
      <c r="I99" s="53">
        <v>0</v>
      </c>
      <c r="J99" s="72" t="s">
        <v>123</v>
      </c>
      <c r="K99" s="73"/>
    </row>
    <row r="100" spans="1:11" ht="15.95" customHeight="1" x14ac:dyDescent="0.15">
      <c r="A100" s="83"/>
      <c r="B100" s="70"/>
      <c r="C100" s="70"/>
      <c r="D100" s="70"/>
      <c r="E100" s="51">
        <v>84</v>
      </c>
      <c r="F100" s="52">
        <f t="shared" ref="F100" si="29">SUM(G100:I100)</f>
        <v>554</v>
      </c>
      <c r="G100" s="53">
        <v>554</v>
      </c>
      <c r="H100" s="53">
        <v>0</v>
      </c>
      <c r="I100" s="53">
        <v>0</v>
      </c>
      <c r="J100" s="70"/>
      <c r="K100" s="74"/>
    </row>
    <row r="101" spans="1:11" ht="15.95" customHeight="1" x14ac:dyDescent="0.15">
      <c r="A101" s="83"/>
      <c r="B101" s="71"/>
      <c r="C101" s="71"/>
      <c r="D101" s="71"/>
      <c r="E101" s="54" t="s">
        <v>7</v>
      </c>
      <c r="F101" s="53">
        <f>SUM(F99:F100)</f>
        <v>787</v>
      </c>
      <c r="G101" s="53">
        <f>SUM(G99:G100)</f>
        <v>787</v>
      </c>
      <c r="H101" s="53">
        <f>SUM(H99:H100)</f>
        <v>0</v>
      </c>
      <c r="I101" s="53">
        <f>SUM(I99:I100)</f>
        <v>0</v>
      </c>
      <c r="J101" s="71"/>
      <c r="K101" s="75"/>
    </row>
    <row r="102" spans="1:11" s="59" customFormat="1" ht="15.95" customHeight="1" x14ac:dyDescent="0.15">
      <c r="A102" s="83"/>
      <c r="B102" s="108" t="s">
        <v>108</v>
      </c>
      <c r="C102" s="108" t="s">
        <v>109</v>
      </c>
      <c r="D102" s="110" t="s">
        <v>110</v>
      </c>
      <c r="E102" s="56">
        <v>63</v>
      </c>
      <c r="F102" s="57">
        <f>SUM(G102:I102)</f>
        <v>199</v>
      </c>
      <c r="G102" s="58">
        <v>199</v>
      </c>
      <c r="H102" s="58">
        <v>0</v>
      </c>
      <c r="I102" s="58">
        <v>0</v>
      </c>
      <c r="J102" s="110" t="s">
        <v>111</v>
      </c>
      <c r="K102" s="111"/>
    </row>
    <row r="103" spans="1:11" s="59" customFormat="1" ht="15.95" customHeight="1" x14ac:dyDescent="0.15">
      <c r="A103" s="83"/>
      <c r="B103" s="108"/>
      <c r="C103" s="108"/>
      <c r="D103" s="108"/>
      <c r="E103" s="56">
        <v>84</v>
      </c>
      <c r="F103" s="57">
        <f t="shared" ref="F103" si="30">SUM(G103:I103)</f>
        <v>111</v>
      </c>
      <c r="G103" s="58">
        <v>111</v>
      </c>
      <c r="H103" s="58">
        <v>0</v>
      </c>
      <c r="I103" s="58">
        <v>0</v>
      </c>
      <c r="J103" s="108"/>
      <c r="K103" s="112"/>
    </row>
    <row r="104" spans="1:11" s="59" customFormat="1" ht="15.95" customHeight="1" x14ac:dyDescent="0.15">
      <c r="A104" s="84"/>
      <c r="B104" s="109"/>
      <c r="C104" s="109"/>
      <c r="D104" s="109"/>
      <c r="E104" s="60" t="s">
        <v>7</v>
      </c>
      <c r="F104" s="58">
        <f>SUM(F102:F103)</f>
        <v>310</v>
      </c>
      <c r="G104" s="58">
        <f>SUM(G102:G103)</f>
        <v>310</v>
      </c>
      <c r="H104" s="58">
        <f>SUM(H102:H103)</f>
        <v>0</v>
      </c>
      <c r="I104" s="58">
        <f>SUM(I102:I103)</f>
        <v>0</v>
      </c>
      <c r="J104" s="109"/>
      <c r="K104" s="113"/>
    </row>
    <row r="105" spans="1:11" s="59" customFormat="1" ht="15.95" customHeight="1" x14ac:dyDescent="0.15">
      <c r="A105" s="105" t="s">
        <v>42</v>
      </c>
      <c r="B105" s="106"/>
      <c r="C105" s="106"/>
      <c r="D105" s="107"/>
      <c r="E105" s="61"/>
      <c r="F105" s="62">
        <f>SUM(F101,F104)</f>
        <v>1097</v>
      </c>
      <c r="G105" s="62">
        <f>SUM(G104)</f>
        <v>310</v>
      </c>
      <c r="H105" s="62">
        <f>SUM(H104)</f>
        <v>0</v>
      </c>
      <c r="I105" s="62">
        <f>SUM(I104)</f>
        <v>0</v>
      </c>
      <c r="J105" s="62"/>
      <c r="K105" s="63"/>
    </row>
    <row r="106" spans="1:11" ht="15.95" customHeight="1" x14ac:dyDescent="0.15">
      <c r="A106" s="114" t="s">
        <v>45</v>
      </c>
      <c r="B106" s="70" t="s">
        <v>150</v>
      </c>
      <c r="C106" s="70" t="s">
        <v>75</v>
      </c>
      <c r="D106" s="72" t="s">
        <v>131</v>
      </c>
      <c r="E106" s="51">
        <v>84</v>
      </c>
      <c r="F106" s="52">
        <f>SUM(G106:I106)</f>
        <v>361</v>
      </c>
      <c r="G106" s="53">
        <f>214+131+16</f>
        <v>361</v>
      </c>
      <c r="H106" s="53">
        <v>0</v>
      </c>
      <c r="I106" s="53">
        <v>0</v>
      </c>
      <c r="J106" s="72" t="s">
        <v>132</v>
      </c>
      <c r="K106" s="73"/>
    </row>
    <row r="107" spans="1:11" ht="15.95" customHeight="1" x14ac:dyDescent="0.15">
      <c r="A107" s="115"/>
      <c r="B107" s="70"/>
      <c r="C107" s="70"/>
      <c r="D107" s="70"/>
      <c r="E107" s="51">
        <v>109</v>
      </c>
      <c r="F107" s="52">
        <f t="shared" ref="F107:F110" si="31">SUM(G107:I107)</f>
        <v>38</v>
      </c>
      <c r="G107" s="53">
        <v>38</v>
      </c>
      <c r="H107" s="53">
        <v>0</v>
      </c>
      <c r="I107" s="53">
        <v>0</v>
      </c>
      <c r="J107" s="70"/>
      <c r="K107" s="74"/>
    </row>
    <row r="108" spans="1:11" ht="15.95" customHeight="1" x14ac:dyDescent="0.15">
      <c r="A108" s="115"/>
      <c r="B108" s="70"/>
      <c r="C108" s="70"/>
      <c r="D108" s="70"/>
      <c r="E108" s="51">
        <v>119</v>
      </c>
      <c r="F108" s="52">
        <f t="shared" si="31"/>
        <v>38</v>
      </c>
      <c r="G108" s="53">
        <v>38</v>
      </c>
      <c r="H108" s="53">
        <v>0</v>
      </c>
      <c r="I108" s="53">
        <v>0</v>
      </c>
      <c r="J108" s="70"/>
      <c r="K108" s="74"/>
    </row>
    <row r="109" spans="1:11" ht="15.95" customHeight="1" x14ac:dyDescent="0.15">
      <c r="A109" s="115"/>
      <c r="B109" s="70"/>
      <c r="C109" s="70"/>
      <c r="D109" s="70"/>
      <c r="E109" s="51">
        <v>141</v>
      </c>
      <c r="F109" s="52">
        <f t="shared" si="31"/>
        <v>2</v>
      </c>
      <c r="G109" s="53">
        <v>2</v>
      </c>
      <c r="H109" s="53">
        <v>0</v>
      </c>
      <c r="I109" s="53">
        <v>0</v>
      </c>
      <c r="J109" s="70"/>
      <c r="K109" s="74"/>
    </row>
    <row r="110" spans="1:11" ht="15.95" customHeight="1" x14ac:dyDescent="0.15">
      <c r="A110" s="115"/>
      <c r="B110" s="70"/>
      <c r="C110" s="70"/>
      <c r="D110" s="70"/>
      <c r="E110" s="51">
        <v>158</v>
      </c>
      <c r="F110" s="52">
        <f t="shared" si="31"/>
        <v>4</v>
      </c>
      <c r="G110" s="53">
        <v>4</v>
      </c>
      <c r="H110" s="53">
        <v>0</v>
      </c>
      <c r="I110" s="53">
        <v>0</v>
      </c>
      <c r="J110" s="70"/>
      <c r="K110" s="74"/>
    </row>
    <row r="111" spans="1:11" ht="15.95" customHeight="1" x14ac:dyDescent="0.15">
      <c r="A111" s="115"/>
      <c r="B111" s="71"/>
      <c r="C111" s="71"/>
      <c r="D111" s="71"/>
      <c r="E111" s="54" t="s">
        <v>7</v>
      </c>
      <c r="F111" s="53">
        <f>SUM(F106:F110)</f>
        <v>443</v>
      </c>
      <c r="G111" s="53">
        <f>SUM(G106:G110)</f>
        <v>443</v>
      </c>
      <c r="H111" s="53">
        <f>SUM(H106:H110)</f>
        <v>0</v>
      </c>
      <c r="I111" s="53">
        <f>SUM(I106:I110)</f>
        <v>0</v>
      </c>
      <c r="J111" s="71"/>
      <c r="K111" s="75"/>
    </row>
    <row r="112" spans="1:11" ht="15.95" customHeight="1" x14ac:dyDescent="0.15">
      <c r="A112" s="115"/>
      <c r="B112" s="70" t="s">
        <v>154</v>
      </c>
      <c r="C112" s="70" t="s">
        <v>144</v>
      </c>
      <c r="D112" s="72" t="s">
        <v>151</v>
      </c>
      <c r="E112" s="51">
        <v>84</v>
      </c>
      <c r="F112" s="52">
        <f>SUM(G112:I112)</f>
        <v>405</v>
      </c>
      <c r="G112" s="53">
        <v>405</v>
      </c>
      <c r="H112" s="53">
        <v>0</v>
      </c>
      <c r="I112" s="53">
        <v>0</v>
      </c>
      <c r="J112" s="72" t="s">
        <v>152</v>
      </c>
      <c r="K112" s="73"/>
    </row>
    <row r="113" spans="1:11" ht="15.95" customHeight="1" x14ac:dyDescent="0.15">
      <c r="A113" s="115"/>
      <c r="B113" s="70"/>
      <c r="C113" s="70"/>
      <c r="D113" s="70"/>
      <c r="E113" s="51">
        <v>112</v>
      </c>
      <c r="F113" s="52">
        <f t="shared" ref="F113:F115" si="32">SUM(G113:I113)</f>
        <v>223</v>
      </c>
      <c r="G113" s="53">
        <v>223</v>
      </c>
      <c r="H113" s="53">
        <v>0</v>
      </c>
      <c r="I113" s="53">
        <v>0</v>
      </c>
      <c r="J113" s="70"/>
      <c r="K113" s="74"/>
    </row>
    <row r="114" spans="1:11" ht="15.95" customHeight="1" x14ac:dyDescent="0.15">
      <c r="A114" s="115"/>
      <c r="B114" s="70"/>
      <c r="C114" s="70"/>
      <c r="D114" s="70"/>
      <c r="E114" s="51">
        <v>124</v>
      </c>
      <c r="F114" s="52">
        <f t="shared" si="32"/>
        <v>45</v>
      </c>
      <c r="G114" s="53">
        <v>45</v>
      </c>
      <c r="H114" s="53">
        <v>0</v>
      </c>
      <c r="I114" s="53">
        <v>0</v>
      </c>
      <c r="J114" s="70"/>
      <c r="K114" s="74"/>
    </row>
    <row r="115" spans="1:11" ht="15.95" customHeight="1" x14ac:dyDescent="0.15">
      <c r="A115" s="115"/>
      <c r="B115" s="70"/>
      <c r="C115" s="70"/>
      <c r="D115" s="70"/>
      <c r="E115" s="51">
        <v>138</v>
      </c>
      <c r="F115" s="52">
        <f t="shared" si="32"/>
        <v>4</v>
      </c>
      <c r="G115" s="53">
        <v>4</v>
      </c>
      <c r="H115" s="53">
        <v>0</v>
      </c>
      <c r="I115" s="53">
        <v>0</v>
      </c>
      <c r="J115" s="70"/>
      <c r="K115" s="74"/>
    </row>
    <row r="116" spans="1:11" ht="15.95" customHeight="1" x14ac:dyDescent="0.15">
      <c r="A116" s="115"/>
      <c r="B116" s="71"/>
      <c r="C116" s="71"/>
      <c r="D116" s="71"/>
      <c r="E116" s="54" t="s">
        <v>7</v>
      </c>
      <c r="F116" s="53">
        <f>SUM(F112:F115)</f>
        <v>677</v>
      </c>
      <c r="G116" s="53">
        <f>SUM(G112:G115)</f>
        <v>677</v>
      </c>
      <c r="H116" s="53">
        <f>SUM(H112:H115)</f>
        <v>0</v>
      </c>
      <c r="I116" s="53">
        <f>SUM(I112:I115)</f>
        <v>0</v>
      </c>
      <c r="J116" s="71"/>
      <c r="K116" s="75"/>
    </row>
    <row r="117" spans="1:11" ht="15.95" customHeight="1" x14ac:dyDescent="0.15">
      <c r="A117" s="115"/>
      <c r="B117" s="70" t="s">
        <v>112</v>
      </c>
      <c r="C117" s="70" t="s">
        <v>113</v>
      </c>
      <c r="D117" s="72" t="s">
        <v>114</v>
      </c>
      <c r="E117" s="51">
        <v>84</v>
      </c>
      <c r="F117" s="52">
        <f>SUM(G117:I117)</f>
        <v>104</v>
      </c>
      <c r="G117" s="53">
        <v>104</v>
      </c>
      <c r="H117" s="53">
        <v>0</v>
      </c>
      <c r="I117" s="53">
        <v>0</v>
      </c>
      <c r="J117" s="72" t="s">
        <v>115</v>
      </c>
      <c r="K117" s="73"/>
    </row>
    <row r="118" spans="1:11" ht="15.95" customHeight="1" x14ac:dyDescent="0.15">
      <c r="A118" s="116"/>
      <c r="B118" s="71"/>
      <c r="C118" s="71"/>
      <c r="D118" s="71"/>
      <c r="E118" s="54" t="s">
        <v>7</v>
      </c>
      <c r="F118" s="53">
        <f>SUM(F117:F117)</f>
        <v>104</v>
      </c>
      <c r="G118" s="53">
        <f>SUM(G117:G117)</f>
        <v>104</v>
      </c>
      <c r="H118" s="53">
        <f>SUM(H117:H117)</f>
        <v>0</v>
      </c>
      <c r="I118" s="53">
        <f>SUM(I117:I117)</f>
        <v>0</v>
      </c>
      <c r="J118" s="71"/>
      <c r="K118" s="75"/>
    </row>
    <row r="119" spans="1:11" s="59" customFormat="1" ht="15.95" customHeight="1" x14ac:dyDescent="0.15">
      <c r="A119" s="105" t="s">
        <v>42</v>
      </c>
      <c r="B119" s="106"/>
      <c r="C119" s="106"/>
      <c r="D119" s="107"/>
      <c r="E119" s="61"/>
      <c r="F119" s="62">
        <f>SUM(F111,F116,F118)</f>
        <v>1224</v>
      </c>
      <c r="G119" s="62">
        <f t="shared" ref="G119:I119" si="33">SUM(G111,G116,G118)</f>
        <v>1224</v>
      </c>
      <c r="H119" s="62">
        <f t="shared" si="33"/>
        <v>0</v>
      </c>
      <c r="I119" s="62">
        <f t="shared" si="33"/>
        <v>0</v>
      </c>
      <c r="J119" s="62"/>
      <c r="K119" s="63"/>
    </row>
    <row r="120" spans="1:11" s="59" customFormat="1" ht="15.95" customHeight="1" x14ac:dyDescent="0.15">
      <c r="A120" s="114" t="s">
        <v>78</v>
      </c>
      <c r="B120" s="108" t="s">
        <v>79</v>
      </c>
      <c r="C120" s="108" t="s">
        <v>80</v>
      </c>
      <c r="D120" s="110" t="s">
        <v>81</v>
      </c>
      <c r="E120" s="56">
        <v>59</v>
      </c>
      <c r="F120" s="57">
        <f>SUM(G120:I120)</f>
        <v>48</v>
      </c>
      <c r="G120" s="58">
        <v>48</v>
      </c>
      <c r="H120" s="58">
        <v>0</v>
      </c>
      <c r="I120" s="58">
        <v>0</v>
      </c>
      <c r="J120" s="110" t="s">
        <v>82</v>
      </c>
      <c r="K120" s="111"/>
    </row>
    <row r="121" spans="1:11" s="59" customFormat="1" ht="15.95" customHeight="1" x14ac:dyDescent="0.15">
      <c r="A121" s="115"/>
      <c r="B121" s="108"/>
      <c r="C121" s="108"/>
      <c r="D121" s="108"/>
      <c r="E121" s="56">
        <v>84</v>
      </c>
      <c r="F121" s="57">
        <f t="shared" ref="F121" si="34">SUM(G121:I121)</f>
        <v>86</v>
      </c>
      <c r="G121" s="58">
        <v>86</v>
      </c>
      <c r="H121" s="58">
        <v>0</v>
      </c>
      <c r="I121" s="58">
        <v>0</v>
      </c>
      <c r="J121" s="108"/>
      <c r="K121" s="112"/>
    </row>
    <row r="122" spans="1:11" s="59" customFormat="1" ht="15.95" customHeight="1" x14ac:dyDescent="0.15">
      <c r="A122" s="116"/>
      <c r="B122" s="109"/>
      <c r="C122" s="109"/>
      <c r="D122" s="109"/>
      <c r="E122" s="60" t="s">
        <v>7</v>
      </c>
      <c r="F122" s="58">
        <f>SUM(F120:F121)</f>
        <v>134</v>
      </c>
      <c r="G122" s="58">
        <f>SUM(G120:G121)</f>
        <v>134</v>
      </c>
      <c r="H122" s="58">
        <f>SUM(H120:H121)</f>
        <v>0</v>
      </c>
      <c r="I122" s="58">
        <f>SUM(I120:I121)</f>
        <v>0</v>
      </c>
      <c r="J122" s="109"/>
      <c r="K122" s="113"/>
    </row>
    <row r="123" spans="1:11" s="59" customFormat="1" ht="15.95" customHeight="1" x14ac:dyDescent="0.15">
      <c r="A123" s="105" t="s">
        <v>42</v>
      </c>
      <c r="B123" s="106"/>
      <c r="C123" s="106"/>
      <c r="D123" s="107"/>
      <c r="E123" s="61"/>
      <c r="F123" s="62">
        <f>SUM(F122)</f>
        <v>134</v>
      </c>
      <c r="G123" s="62">
        <f t="shared" ref="G123:I123" si="35">SUM(G122)</f>
        <v>134</v>
      </c>
      <c r="H123" s="62">
        <f t="shared" si="35"/>
        <v>0</v>
      </c>
      <c r="I123" s="62">
        <f t="shared" si="35"/>
        <v>0</v>
      </c>
      <c r="J123" s="62"/>
      <c r="K123" s="63"/>
    </row>
  </sheetData>
  <mergeCells count="181">
    <mergeCell ref="A123:D123"/>
    <mergeCell ref="B43:B45"/>
    <mergeCell ref="C43:C45"/>
    <mergeCell ref="D43:D45"/>
    <mergeCell ref="J43:J45"/>
    <mergeCell ref="K43:K45"/>
    <mergeCell ref="A21:A47"/>
    <mergeCell ref="B29:B34"/>
    <mergeCell ref="C29:C34"/>
    <mergeCell ref="D29:D34"/>
    <mergeCell ref="J29:J34"/>
    <mergeCell ref="K29:K34"/>
    <mergeCell ref="B117:B118"/>
    <mergeCell ref="C117:C118"/>
    <mergeCell ref="D117:D118"/>
    <mergeCell ref="J117:J118"/>
    <mergeCell ref="K117:K118"/>
    <mergeCell ref="A119:D119"/>
    <mergeCell ref="A120:A122"/>
    <mergeCell ref="B120:B122"/>
    <mergeCell ref="C120:C122"/>
    <mergeCell ref="D120:D122"/>
    <mergeCell ref="J120:J122"/>
    <mergeCell ref="K120:K122"/>
    <mergeCell ref="A98:D98"/>
    <mergeCell ref="B102:B104"/>
    <mergeCell ref="C102:C104"/>
    <mergeCell ref="D102:D104"/>
    <mergeCell ref="J102:J104"/>
    <mergeCell ref="K102:K104"/>
    <mergeCell ref="A99:A104"/>
    <mergeCell ref="B112:B116"/>
    <mergeCell ref="C112:C116"/>
    <mergeCell ref="D112:D116"/>
    <mergeCell ref="J112:J116"/>
    <mergeCell ref="K112:K116"/>
    <mergeCell ref="B99:B101"/>
    <mergeCell ref="C99:C101"/>
    <mergeCell ref="D99:D101"/>
    <mergeCell ref="J99:J101"/>
    <mergeCell ref="K99:K101"/>
    <mergeCell ref="A105:D105"/>
    <mergeCell ref="B106:B111"/>
    <mergeCell ref="C106:C111"/>
    <mergeCell ref="D106:D111"/>
    <mergeCell ref="J106:J111"/>
    <mergeCell ref="K106:K111"/>
    <mergeCell ref="A106:A118"/>
    <mergeCell ref="K84:K87"/>
    <mergeCell ref="A93:D93"/>
    <mergeCell ref="B96:B97"/>
    <mergeCell ref="C96:C97"/>
    <mergeCell ref="D96:D97"/>
    <mergeCell ref="J96:J97"/>
    <mergeCell ref="K96:K97"/>
    <mergeCell ref="B94:B95"/>
    <mergeCell ref="C94:C95"/>
    <mergeCell ref="D94:D95"/>
    <mergeCell ref="J94:J95"/>
    <mergeCell ref="K94:K95"/>
    <mergeCell ref="A75:D75"/>
    <mergeCell ref="A94:A97"/>
    <mergeCell ref="A81:A92"/>
    <mergeCell ref="A80:D80"/>
    <mergeCell ref="B81:B83"/>
    <mergeCell ref="C81:C83"/>
    <mergeCell ref="D81:D83"/>
    <mergeCell ref="J81:J83"/>
    <mergeCell ref="K81:K83"/>
    <mergeCell ref="A76:A79"/>
    <mergeCell ref="B76:B79"/>
    <mergeCell ref="C76:C79"/>
    <mergeCell ref="D76:D79"/>
    <mergeCell ref="J76:J79"/>
    <mergeCell ref="K76:K79"/>
    <mergeCell ref="B88:B92"/>
    <mergeCell ref="C88:C92"/>
    <mergeCell ref="D88:D92"/>
    <mergeCell ref="J88:J92"/>
    <mergeCell ref="K88:K92"/>
    <mergeCell ref="B84:B87"/>
    <mergeCell ref="C84:C87"/>
    <mergeCell ref="D84:D87"/>
    <mergeCell ref="J84:J87"/>
    <mergeCell ref="A69:D69"/>
    <mergeCell ref="B72:B74"/>
    <mergeCell ref="C72:C74"/>
    <mergeCell ref="D72:D74"/>
    <mergeCell ref="J72:J74"/>
    <mergeCell ref="K72:K74"/>
    <mergeCell ref="B70:B71"/>
    <mergeCell ref="C70:C71"/>
    <mergeCell ref="D70:D71"/>
    <mergeCell ref="J70:J71"/>
    <mergeCell ref="K70:K71"/>
    <mergeCell ref="A70:A74"/>
    <mergeCell ref="A49:A52"/>
    <mergeCell ref="A61:A68"/>
    <mergeCell ref="B61:B64"/>
    <mergeCell ref="C61:C64"/>
    <mergeCell ref="D61:D64"/>
    <mergeCell ref="J61:J64"/>
    <mergeCell ref="K61:K64"/>
    <mergeCell ref="B65:B68"/>
    <mergeCell ref="C65:C68"/>
    <mergeCell ref="D65:D68"/>
    <mergeCell ref="J65:J68"/>
    <mergeCell ref="K65:K68"/>
    <mergeCell ref="B54:B56"/>
    <mergeCell ref="C54:C56"/>
    <mergeCell ref="D54:D56"/>
    <mergeCell ref="J54:J56"/>
    <mergeCell ref="B49:B52"/>
    <mergeCell ref="C49:C52"/>
    <mergeCell ref="D49:D52"/>
    <mergeCell ref="J49:J52"/>
    <mergeCell ref="K49:K52"/>
    <mergeCell ref="K54:K56"/>
    <mergeCell ref="A53:D53"/>
    <mergeCell ref="A60:D60"/>
    <mergeCell ref="C41:C42"/>
    <mergeCell ref="D41:D42"/>
    <mergeCell ref="K39:K40"/>
    <mergeCell ref="B18:B19"/>
    <mergeCell ref="C18:C19"/>
    <mergeCell ref="D18:D19"/>
    <mergeCell ref="J18:J19"/>
    <mergeCell ref="K18:K19"/>
    <mergeCell ref="D16:D17"/>
    <mergeCell ref="J16:J17"/>
    <mergeCell ref="K16:K17"/>
    <mergeCell ref="J41:J42"/>
    <mergeCell ref="K41:K42"/>
    <mergeCell ref="B41:B42"/>
    <mergeCell ref="B35:B38"/>
    <mergeCell ref="C35:C38"/>
    <mergeCell ref="D35:D38"/>
    <mergeCell ref="A20:D20"/>
    <mergeCell ref="J21:J28"/>
    <mergeCell ref="K21:K28"/>
    <mergeCell ref="C39:C40"/>
    <mergeCell ref="D39:D40"/>
    <mergeCell ref="J35:J38"/>
    <mergeCell ref="K35:K38"/>
    <mergeCell ref="J8:J14"/>
    <mergeCell ref="K8:K14"/>
    <mergeCell ref="A15:D15"/>
    <mergeCell ref="A1:K1"/>
    <mergeCell ref="A3:K3"/>
    <mergeCell ref="A5:A6"/>
    <mergeCell ref="B5:B6"/>
    <mergeCell ref="C5:C6"/>
    <mergeCell ref="D5:D6"/>
    <mergeCell ref="E5:E6"/>
    <mergeCell ref="F5:I5"/>
    <mergeCell ref="J5:J6"/>
    <mergeCell ref="K5:K6"/>
    <mergeCell ref="B57:B59"/>
    <mergeCell ref="C57:C59"/>
    <mergeCell ref="D57:D59"/>
    <mergeCell ref="J57:J59"/>
    <mergeCell ref="K57:K59"/>
    <mergeCell ref="A7:D7"/>
    <mergeCell ref="B46:B47"/>
    <mergeCell ref="C46:C47"/>
    <mergeCell ref="D46:D47"/>
    <mergeCell ref="J46:J47"/>
    <mergeCell ref="K46:K47"/>
    <mergeCell ref="A48:D48"/>
    <mergeCell ref="B16:B17"/>
    <mergeCell ref="C16:C17"/>
    <mergeCell ref="J39:J40"/>
    <mergeCell ref="A16:A19"/>
    <mergeCell ref="A8:A14"/>
    <mergeCell ref="B39:B40"/>
    <mergeCell ref="B21:B28"/>
    <mergeCell ref="C21:C28"/>
    <mergeCell ref="D21:D28"/>
    <mergeCell ref="B8:B14"/>
    <mergeCell ref="C8:C14"/>
    <mergeCell ref="D8:D14"/>
  </mergeCells>
  <phoneticPr fontId="28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1" manualBreakCount="1">
    <brk id="6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krepa</cp:lastModifiedBy>
  <cp:revision>10</cp:revision>
  <cp:lastPrinted>2022-05-30T01:11:42Z</cp:lastPrinted>
  <dcterms:created xsi:type="dcterms:W3CDTF">2008-12-24T01:43:05Z</dcterms:created>
  <dcterms:modified xsi:type="dcterms:W3CDTF">2022-06-23T00:44:15Z</dcterms:modified>
  <cp:version>0906.0200.01</cp:version>
</cp:coreProperties>
</file>