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1. 분양계획\2022\"/>
    </mc:Choice>
  </mc:AlternateContent>
  <bookViews>
    <workbookView xWindow="0" yWindow="0" windowWidth="23745" windowHeight="9120"/>
  </bookViews>
  <sheets>
    <sheet name="총괄표 " sheetId="1" r:id="rId1"/>
    <sheet name="세부내역" sheetId="2" r:id="rId2"/>
  </sheets>
  <definedNames>
    <definedName name="_xlnm._FilterDatabase" localSheetId="1" hidden="1">세부내역!$A$4:$K$136</definedName>
    <definedName name="_xlnm.Print_Area" localSheetId="1">세부내역!$A$1:$K$142</definedName>
    <definedName name="_xlnm.Print_Area" localSheetId="0">'총괄표 '!$A$1:$F$28</definedName>
    <definedName name="_xlnm.Print_Titles" localSheetId="1">세부내역!$4:$5</definedName>
  </definedNames>
  <calcPr calcId="162913"/>
</workbook>
</file>

<file path=xl/calcChain.xml><?xml version="1.0" encoding="utf-8"?>
<calcChain xmlns="http://schemas.openxmlformats.org/spreadsheetml/2006/main">
  <c r="F20" i="1" l="1"/>
  <c r="G123" i="2"/>
  <c r="H123" i="2"/>
  <c r="I123" i="2"/>
  <c r="F123" i="2"/>
  <c r="E8" i="1" l="1"/>
  <c r="I63" i="2" l="1"/>
  <c r="H63" i="2"/>
  <c r="G63" i="2"/>
  <c r="F62" i="2"/>
  <c r="F61" i="2"/>
  <c r="F60" i="2"/>
  <c r="F59" i="2"/>
  <c r="F63" i="2" l="1"/>
  <c r="G66" i="2"/>
  <c r="G65" i="2"/>
  <c r="G41" i="2"/>
  <c r="G40" i="2"/>
  <c r="I141" i="2" l="1"/>
  <c r="I142" i="2" s="1"/>
  <c r="H141" i="2"/>
  <c r="H142" i="2" s="1"/>
  <c r="F140" i="2"/>
  <c r="F139" i="2"/>
  <c r="F138" i="2"/>
  <c r="G141" i="2"/>
  <c r="G142" i="2" s="1"/>
  <c r="F137" i="2"/>
  <c r="I130" i="2"/>
  <c r="H130" i="2"/>
  <c r="G130" i="2"/>
  <c r="F129" i="2"/>
  <c r="F128" i="2"/>
  <c r="F127" i="2"/>
  <c r="F130" i="2" l="1"/>
  <c r="F141" i="2"/>
  <c r="F142" i="2" s="1"/>
  <c r="G56" i="2" l="1"/>
  <c r="G55" i="2"/>
  <c r="G46" i="2" l="1"/>
  <c r="H78" i="2"/>
  <c r="G78" i="2"/>
  <c r="G77" i="2"/>
  <c r="H96" i="2" l="1"/>
  <c r="G96" i="2"/>
  <c r="H85" i="2"/>
  <c r="H84" i="2"/>
  <c r="H83" i="2"/>
  <c r="H82" i="2"/>
  <c r="G84" i="2"/>
  <c r="G83" i="2"/>
  <c r="G82" i="2"/>
  <c r="I16" i="2"/>
  <c r="H16" i="2"/>
  <c r="G16" i="2"/>
  <c r="F15" i="2"/>
  <c r="F14" i="2"/>
  <c r="F13" i="2"/>
  <c r="F12" i="2"/>
  <c r="F11" i="2"/>
  <c r="F10" i="2"/>
  <c r="F9" i="2"/>
  <c r="F8" i="2"/>
  <c r="F7" i="2"/>
  <c r="F16" i="2" l="1"/>
  <c r="G106" i="2"/>
  <c r="H106" i="2"/>
  <c r="I106" i="2"/>
  <c r="F105" i="2"/>
  <c r="F114" i="2"/>
  <c r="F115" i="2"/>
  <c r="I39" i="2"/>
  <c r="H39" i="2"/>
  <c r="F38" i="2"/>
  <c r="F37" i="2"/>
  <c r="G36" i="2"/>
  <c r="F36" i="2" s="1"/>
  <c r="F35" i="2"/>
  <c r="G34" i="2"/>
  <c r="F34" i="2" s="1"/>
  <c r="F39" i="2" l="1"/>
  <c r="G39" i="2"/>
  <c r="I93" i="2"/>
  <c r="I94" i="2" s="1"/>
  <c r="H93" i="2"/>
  <c r="H94" i="2" s="1"/>
  <c r="G93" i="2"/>
  <c r="G94" i="2" s="1"/>
  <c r="F92" i="2"/>
  <c r="F93" i="2" s="1"/>
  <c r="F94" i="2" s="1"/>
  <c r="F27" i="2" l="1"/>
  <c r="F108" i="2"/>
  <c r="F109" i="2"/>
  <c r="I135" i="2" l="1"/>
  <c r="H135" i="2"/>
  <c r="G135" i="2"/>
  <c r="F134" i="2"/>
  <c r="F133" i="2"/>
  <c r="I132" i="2"/>
  <c r="H132" i="2"/>
  <c r="G132" i="2"/>
  <c r="F131" i="2"/>
  <c r="I126" i="2"/>
  <c r="I136" i="2" s="1"/>
  <c r="H126" i="2"/>
  <c r="H136" i="2" s="1"/>
  <c r="G126" i="2"/>
  <c r="G136" i="2" s="1"/>
  <c r="F125" i="2"/>
  <c r="F124" i="2"/>
  <c r="I122" i="2"/>
  <c r="H122" i="2"/>
  <c r="G122" i="2"/>
  <c r="F121" i="2"/>
  <c r="F120" i="2"/>
  <c r="F119" i="2"/>
  <c r="F118" i="2"/>
  <c r="I117" i="2"/>
  <c r="H117" i="2"/>
  <c r="G117" i="2"/>
  <c r="F116" i="2"/>
  <c r="F113" i="2"/>
  <c r="F104" i="2"/>
  <c r="F103" i="2"/>
  <c r="F102" i="2"/>
  <c r="F101" i="2"/>
  <c r="F100" i="2"/>
  <c r="F99" i="2"/>
  <c r="I111" i="2"/>
  <c r="I112" i="2" s="1"/>
  <c r="H111" i="2"/>
  <c r="H112" i="2" s="1"/>
  <c r="G111" i="2"/>
  <c r="G112" i="2" s="1"/>
  <c r="F110" i="2"/>
  <c r="F107" i="2"/>
  <c r="I97" i="2"/>
  <c r="I98" i="2" s="1"/>
  <c r="H97" i="2"/>
  <c r="H98" i="2" s="1"/>
  <c r="G97" i="2"/>
  <c r="G98" i="2" s="1"/>
  <c r="F96" i="2"/>
  <c r="F95" i="2"/>
  <c r="I90" i="2"/>
  <c r="H90" i="2"/>
  <c r="G90" i="2"/>
  <c r="F89" i="2"/>
  <c r="F88" i="2"/>
  <c r="F87" i="2"/>
  <c r="I86" i="2"/>
  <c r="H86" i="2"/>
  <c r="G86" i="2"/>
  <c r="G91" i="2" s="1"/>
  <c r="F85" i="2"/>
  <c r="F84" i="2"/>
  <c r="F83" i="2"/>
  <c r="F82" i="2"/>
  <c r="F81" i="2"/>
  <c r="I21" i="2"/>
  <c r="H21" i="2"/>
  <c r="G21" i="2"/>
  <c r="F20" i="2"/>
  <c r="F19" i="2"/>
  <c r="F18" i="2"/>
  <c r="F17" i="2"/>
  <c r="H91" i="2" l="1"/>
  <c r="I91" i="2"/>
  <c r="F106" i="2"/>
  <c r="F112" i="2" s="1"/>
  <c r="F97" i="2"/>
  <c r="F98" i="2" s="1"/>
  <c r="F111" i="2"/>
  <c r="F126" i="2"/>
  <c r="F136" i="2" s="1"/>
  <c r="F117" i="2"/>
  <c r="F122" i="2"/>
  <c r="F90" i="2"/>
  <c r="F135" i="2"/>
  <c r="F132" i="2"/>
  <c r="F86" i="2"/>
  <c r="F21" i="2"/>
  <c r="C12" i="1"/>
  <c r="D12" i="1"/>
  <c r="E12" i="1"/>
  <c r="F12" i="1"/>
  <c r="C7" i="1"/>
  <c r="D7" i="1"/>
  <c r="E7" i="1"/>
  <c r="F7" i="1"/>
  <c r="F91" i="2" l="1"/>
  <c r="I75" i="2"/>
  <c r="I76" i="2" s="1"/>
  <c r="G28" i="2"/>
  <c r="G29" i="2" s="1"/>
  <c r="H28" i="2"/>
  <c r="H29" i="2" s="1"/>
  <c r="I28" i="2"/>
  <c r="I29" i="2" s="1"/>
  <c r="G58" i="2"/>
  <c r="H58" i="2"/>
  <c r="I58" i="2"/>
  <c r="I33" i="2"/>
  <c r="I79" i="2"/>
  <c r="I80" i="2" s="1"/>
  <c r="H79" i="2"/>
  <c r="H80" i="2" s="1"/>
  <c r="G79" i="2"/>
  <c r="G80" i="2" s="1"/>
  <c r="F78" i="2"/>
  <c r="F77" i="2"/>
  <c r="F79" i="2" l="1"/>
  <c r="F80" i="2" s="1"/>
  <c r="F69" i="2"/>
  <c r="F57" i="2"/>
  <c r="F56" i="2"/>
  <c r="F55" i="2"/>
  <c r="F74" i="2"/>
  <c r="F73" i="2"/>
  <c r="F26" i="2"/>
  <c r="F25" i="2"/>
  <c r="F24" i="2"/>
  <c r="F23" i="2"/>
  <c r="F22" i="2"/>
  <c r="I67" i="2"/>
  <c r="I68" i="2" s="1"/>
  <c r="F66" i="2"/>
  <c r="I42" i="2"/>
  <c r="H42" i="2"/>
  <c r="G42" i="2"/>
  <c r="F41" i="2"/>
  <c r="F40" i="2"/>
  <c r="I50" i="2"/>
  <c r="H50" i="2"/>
  <c r="G50" i="2"/>
  <c r="F49" i="2"/>
  <c r="F48" i="2"/>
  <c r="I47" i="2"/>
  <c r="H47" i="2"/>
  <c r="G47" i="2"/>
  <c r="F46" i="2"/>
  <c r="I45" i="2"/>
  <c r="H45" i="2"/>
  <c r="G45" i="2"/>
  <c r="F44" i="2"/>
  <c r="F43" i="2"/>
  <c r="F32" i="2"/>
  <c r="F31" i="2"/>
  <c r="F30" i="2"/>
  <c r="I54" i="2"/>
  <c r="H54" i="2"/>
  <c r="G54" i="2"/>
  <c r="F53" i="2"/>
  <c r="F52" i="2"/>
  <c r="F51" i="2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F5" i="1"/>
  <c r="E5" i="1"/>
  <c r="B10" i="1"/>
  <c r="B9" i="1"/>
  <c r="B8" i="1"/>
  <c r="I64" i="2" l="1"/>
  <c r="I6" i="2" s="1"/>
  <c r="F28" i="2"/>
  <c r="F29" i="2" s="1"/>
  <c r="F42" i="2"/>
  <c r="B12" i="1"/>
  <c r="D5" i="1"/>
  <c r="C5" i="1"/>
  <c r="B7" i="1"/>
  <c r="F65" i="2"/>
  <c r="G75" i="2"/>
  <c r="G76" i="2" s="1"/>
  <c r="H33" i="2"/>
  <c r="H64" i="2" s="1"/>
  <c r="H6" i="2" s="1"/>
  <c r="H75" i="2"/>
  <c r="H76" i="2" s="1"/>
  <c r="G33" i="2"/>
  <c r="G64" i="2" s="1"/>
  <c r="G6" i="2" s="1"/>
  <c r="F50" i="2"/>
  <c r="F72" i="2"/>
  <c r="G67" i="2"/>
  <c r="G68" i="2" s="1"/>
  <c r="F70" i="2"/>
  <c r="H67" i="2"/>
  <c r="H68" i="2" s="1"/>
  <c r="F71" i="2"/>
  <c r="F54" i="2"/>
  <c r="F45" i="2"/>
  <c r="F58" i="2"/>
  <c r="F47" i="2"/>
  <c r="B5" i="1" l="1"/>
  <c r="F33" i="2"/>
  <c r="F64" i="2" s="1"/>
  <c r="F6" i="2" s="1"/>
  <c r="F67" i="2"/>
  <c r="F68" i="2" s="1"/>
  <c r="F75" i="2"/>
  <c r="F76" i="2" s="1"/>
</calcChain>
</file>

<file path=xl/sharedStrings.xml><?xml version="1.0" encoding="utf-8"?>
<sst xmlns="http://schemas.openxmlformats.org/spreadsheetml/2006/main" count="212" uniqueCount="158">
  <si>
    <t>기준 : 입주자모집공고일                                                                       단위 : 호</t>
  </si>
  <si>
    <t>재개발.재건축 등</t>
  </si>
  <si>
    <t>※ 본 자료는 건설사의 사정이나 조사 시점에 따라 달라질 수 있음을 알려드립니다.</t>
  </si>
  <si>
    <t>단순도급</t>
  </si>
  <si>
    <t>자체분양</t>
  </si>
  <si>
    <t>수도권외</t>
  </si>
  <si>
    <t>소계</t>
  </si>
  <si>
    <t>구분</t>
  </si>
  <si>
    <t>세종</t>
  </si>
  <si>
    <t>비고</t>
  </si>
  <si>
    <t>총 계</t>
  </si>
  <si>
    <t>제주</t>
  </si>
  <si>
    <t>경남</t>
  </si>
  <si>
    <t>경북</t>
  </si>
  <si>
    <t>전남</t>
  </si>
  <si>
    <t>전북</t>
  </si>
  <si>
    <t>충남</t>
  </si>
  <si>
    <t>충북</t>
  </si>
  <si>
    <t>강원</t>
  </si>
  <si>
    <t>울산</t>
  </si>
  <si>
    <t>대전</t>
  </si>
  <si>
    <t>광주</t>
  </si>
  <si>
    <t>대구</t>
  </si>
  <si>
    <t>부산</t>
  </si>
  <si>
    <t>경기</t>
  </si>
  <si>
    <t>인천</t>
  </si>
  <si>
    <t>서울</t>
  </si>
  <si>
    <t>계</t>
  </si>
  <si>
    <t>임대</t>
  </si>
  <si>
    <t>합계</t>
  </si>
  <si>
    <t>수도권</t>
  </si>
  <si>
    <t>문의</t>
  </si>
  <si>
    <t>세대수</t>
  </si>
  <si>
    <t>지역</t>
  </si>
  <si>
    <t>전체</t>
  </si>
  <si>
    <t>조합</t>
  </si>
  <si>
    <t>업체명</t>
  </si>
  <si>
    <t>일반</t>
  </si>
  <si>
    <t>사업            유형</t>
  </si>
  <si>
    <t>전용
면적        (㎡)</t>
  </si>
  <si>
    <t>주택건설위치
[사업장명]</t>
  </si>
  <si>
    <t>광주</t>
    <phoneticPr fontId="28" type="noConversion"/>
  </si>
  <si>
    <t>계</t>
    <phoneticPr fontId="28" type="noConversion"/>
  </si>
  <si>
    <t>울산</t>
    <phoneticPr fontId="28" type="noConversion"/>
  </si>
  <si>
    <t>세종</t>
    <phoneticPr fontId="28" type="noConversion"/>
  </si>
  <si>
    <t>충남</t>
    <phoneticPr fontId="28" type="noConversion"/>
  </si>
  <si>
    <t>10월 분양계획 세부내역</t>
    <phoneticPr fontId="28" type="noConversion"/>
  </si>
  <si>
    <t>10월 분양계획(총괄표)</t>
    <phoneticPr fontId="28" type="noConversion"/>
  </si>
  <si>
    <t>단순
도급</t>
    <phoneticPr fontId="28" type="noConversion"/>
  </si>
  <si>
    <t>033-743-2455</t>
    <phoneticPr fontId="28" type="noConversion"/>
  </si>
  <si>
    <t>원주시 판부면 서곡리 산48
[e편한세상 원주 프리모원]</t>
    <phoneticPr fontId="28" type="noConversion"/>
  </si>
  <si>
    <t>SK에코플랜트㈜</t>
    <phoneticPr fontId="28" type="noConversion"/>
  </si>
  <si>
    <t>재개발</t>
    <phoneticPr fontId="28" type="noConversion"/>
  </si>
  <si>
    <t>중랑구 중화동 331-1
[미정]</t>
    <phoneticPr fontId="28" type="noConversion"/>
  </si>
  <si>
    <t>-</t>
    <phoneticPr fontId="28" type="noConversion"/>
  </si>
  <si>
    <t>아산시 배방읍 세교리 923-19
[미정]</t>
    <phoneticPr fontId="28" type="noConversion"/>
  </si>
  <si>
    <t>임대</t>
    <phoneticPr fontId="28" type="noConversion"/>
  </si>
  <si>
    <t>공동사업
총 682세대</t>
    <phoneticPr fontId="28" type="noConversion"/>
  </si>
  <si>
    <t>계룡건설산업㈜
GS건설㈜
이수건설㈜</t>
    <phoneticPr fontId="28" type="noConversion"/>
  </si>
  <si>
    <t>DLE&amp;C㈜
롯데건설㈜</t>
    <phoneticPr fontId="28" type="noConversion"/>
  </si>
  <si>
    <t>금호건설㈜</t>
    <phoneticPr fontId="28" type="noConversion"/>
  </si>
  <si>
    <t>자체
분양</t>
    <phoneticPr fontId="28" type="noConversion"/>
  </si>
  <si>
    <t>남구 신정동 1153-1
[문수로 금호어울림 더퍼스트]</t>
    <phoneticPr fontId="28" type="noConversion"/>
  </si>
  <si>
    <t>02-6303-0646</t>
    <phoneticPr fontId="28" type="noConversion"/>
  </si>
  <si>
    <t>대방건설㈜</t>
    <phoneticPr fontId="28" type="noConversion"/>
  </si>
  <si>
    <t>평택시 고덕 국제화계획지구 A-46
[평택고덕국제신도시 디에트르]</t>
    <phoneticPr fontId="28" type="noConversion"/>
  </si>
  <si>
    <t>02-2181-9461</t>
    <phoneticPr fontId="28" type="noConversion"/>
  </si>
  <si>
    <t>대방건설㈜</t>
    <phoneticPr fontId="28" type="noConversion"/>
  </si>
  <si>
    <t>단순
도급</t>
    <phoneticPr fontId="28" type="noConversion"/>
  </si>
  <si>
    <t>홍성군 내포신도시 RM14
[충남내포 디에트르]</t>
    <phoneticPr fontId="28" type="noConversion"/>
  </si>
  <si>
    <t>02-2181-9461</t>
    <phoneticPr fontId="28" type="noConversion"/>
  </si>
  <si>
    <t>동아건설산업㈜</t>
    <phoneticPr fontId="28" type="noConversion"/>
  </si>
  <si>
    <t>자체
분양</t>
    <phoneticPr fontId="28" type="noConversion"/>
  </si>
  <si>
    <t>파주시 목동동 파주운정3지구 A18
[미정]</t>
    <phoneticPr fontId="28" type="noConversion"/>
  </si>
  <si>
    <t>02-6420-3783</t>
    <phoneticPr fontId="28" type="noConversion"/>
  </si>
  <si>
    <t>㈜쌍용건설</t>
    <phoneticPr fontId="28" type="noConversion"/>
  </si>
  <si>
    <t>재개발</t>
    <phoneticPr fontId="28" type="noConversion"/>
  </si>
  <si>
    <t>02-3433-7634</t>
    <phoneticPr fontId="28" type="noConversion"/>
  </si>
  <si>
    <t>부천시 괴안동 201
[쌍용 더플래티넘 온수역]</t>
    <phoneticPr fontId="28" type="noConversion"/>
  </si>
  <si>
    <t>우미건설㈜</t>
    <phoneticPr fontId="28" type="noConversion"/>
  </si>
  <si>
    <t>단순
도급</t>
    <phoneticPr fontId="28" type="noConversion"/>
  </si>
  <si>
    <t>음성군 성본산업단지 B-4BL
[미정]</t>
    <phoneticPr fontId="28" type="noConversion"/>
  </si>
  <si>
    <t>02-6914-1451</t>
    <phoneticPr fontId="28" type="noConversion"/>
  </si>
  <si>
    <t>공동사업
총 1,019세대</t>
    <phoneticPr fontId="28" type="noConversion"/>
  </si>
  <si>
    <t>㈜태영건설</t>
    <phoneticPr fontId="28" type="noConversion"/>
  </si>
  <si>
    <t>자체
분양</t>
    <phoneticPr fontId="28" type="noConversion"/>
  </si>
  <si>
    <t>광주시 경안동 산 1-36
[더파크비스타 데시앙]</t>
    <phoneticPr fontId="28" type="noConversion"/>
  </si>
  <si>
    <t>02-2090-2485</t>
    <phoneticPr fontId="28" type="noConversion"/>
  </si>
  <si>
    <t>공동사업
총 1,690세대</t>
    <phoneticPr fontId="28" type="noConversion"/>
  </si>
  <si>
    <t>기준 : 입주자모집공고일                                                                                                                              단위 : 세대</t>
    <phoneticPr fontId="28" type="noConversion"/>
  </si>
  <si>
    <t>㈜태영건설</t>
    <phoneticPr fontId="28" type="noConversion"/>
  </si>
  <si>
    <t>단순
도급</t>
    <phoneticPr fontId="28" type="noConversion"/>
  </si>
  <si>
    <t>고성군 토성면 아야진리 산21
[아야진라메르 데시앙]</t>
    <phoneticPr fontId="28" type="noConversion"/>
  </si>
  <si>
    <t>포스코건설㈜</t>
    <phoneticPr fontId="28" type="noConversion"/>
  </si>
  <si>
    <t>재건축</t>
    <phoneticPr fontId="28" type="noConversion"/>
  </si>
  <si>
    <t>강동구 둔촌2동 85-2
[미정]</t>
    <phoneticPr fontId="28" type="noConversion"/>
  </si>
  <si>
    <t>-</t>
    <phoneticPr fontId="28" type="noConversion"/>
  </si>
  <si>
    <t>㈜포스코건설</t>
    <phoneticPr fontId="28" type="noConversion"/>
  </si>
  <si>
    <t>재건축</t>
    <phoneticPr fontId="28" type="noConversion"/>
  </si>
  <si>
    <t>서구 용문동 225-9
[미정]</t>
    <phoneticPr fontId="28" type="noConversion"/>
  </si>
  <si>
    <t>032-748-2171</t>
    <phoneticPr fontId="28" type="noConversion"/>
  </si>
  <si>
    <t>㈜HLD&amp;I한라</t>
    <phoneticPr fontId="28" type="noConversion"/>
  </si>
  <si>
    <t>양주시 회정동 194-1
[양주덕정역 한라 비발디 퍼스티어]</t>
    <phoneticPr fontId="28" type="noConversion"/>
  </si>
  <si>
    <t>02-3434-5766</t>
    <phoneticPr fontId="28" type="noConversion"/>
  </si>
  <si>
    <t>한신공영㈜</t>
    <phoneticPr fontId="28" type="noConversion"/>
  </si>
  <si>
    <t>재건축</t>
    <phoneticPr fontId="28" type="noConversion"/>
  </si>
  <si>
    <t>조치원읍 교리 26-2
[미정]</t>
    <phoneticPr fontId="28" type="noConversion"/>
  </si>
  <si>
    <t>-</t>
    <phoneticPr fontId="28" type="noConversion"/>
  </si>
  <si>
    <t>㈜한국토지신탁</t>
    <phoneticPr fontId="28" type="noConversion"/>
  </si>
  <si>
    <t>홍성군 홍성읍 월산리 906
[홍성 e편한세상]</t>
    <phoneticPr fontId="28" type="noConversion"/>
  </si>
  <si>
    <t>02-3451-1028</t>
    <phoneticPr fontId="28" type="noConversion"/>
  </si>
  <si>
    <t>HDC현대산업개발㈜</t>
    <phoneticPr fontId="28" type="noConversion"/>
  </si>
  <si>
    <t>청주시 흥덕구 가경동 330
[가경아이파크 6단지]</t>
    <phoneticPr fontId="28" type="noConversion"/>
  </si>
  <si>
    <t>02-2008-9114</t>
    <phoneticPr fontId="28" type="noConversion"/>
  </si>
  <si>
    <t>재개발</t>
    <phoneticPr fontId="28" type="noConversion"/>
  </si>
  <si>
    <t>GS건설㈜</t>
    <phoneticPr fontId="28" type="noConversion"/>
  </si>
  <si>
    <t>DL건설㈜</t>
    <phoneticPr fontId="28" type="noConversion"/>
  </si>
  <si>
    <t>도시
정비</t>
    <phoneticPr fontId="28" type="noConversion"/>
  </si>
  <si>
    <t>남구 주월동 1186
[e편한세상 광주장미]</t>
    <phoneticPr fontId="28" type="noConversion"/>
  </si>
  <si>
    <t>02-2170-5039</t>
    <phoneticPr fontId="28" type="noConversion"/>
  </si>
  <si>
    <t>단순
도급</t>
    <phoneticPr fontId="28" type="noConversion"/>
  </si>
  <si>
    <t>용인시 수지구 죽전동 산27-1
[e편한세상 죽전 프리미어포레]</t>
    <phoneticPr fontId="28" type="noConversion"/>
  </si>
  <si>
    <t>유성구 학하동 676-1, 682-2
[포레나 대전학하]</t>
    <phoneticPr fontId="28" type="noConversion"/>
  </si>
  <si>
    <t>02-729-2754</t>
    <phoneticPr fontId="28" type="noConversion"/>
  </si>
  <si>
    <t>㈜한화건설</t>
    <phoneticPr fontId="28" type="noConversion"/>
  </si>
  <si>
    <t>㈜한화건설</t>
    <phoneticPr fontId="28" type="noConversion"/>
  </si>
  <si>
    <t>평택시 화양지구 7-2BL
[포레나 평택화양]</t>
    <phoneticPr fontId="28" type="noConversion"/>
  </si>
  <si>
    <t>031-309-0995</t>
    <phoneticPr fontId="28" type="noConversion"/>
  </si>
  <si>
    <t>현대엔지니어링㈜</t>
    <phoneticPr fontId="28" type="noConversion"/>
  </si>
  <si>
    <t>아산시 온천동 300-28
[힐스테이트 아산 센트럴]</t>
    <phoneticPr fontId="28" type="noConversion"/>
  </si>
  <si>
    <t>1644-0620</t>
    <phoneticPr fontId="28" type="noConversion"/>
  </si>
  <si>
    <t>단순
도급</t>
    <phoneticPr fontId="28" type="noConversion"/>
  </si>
  <si>
    <t>포항시 남구 대잠동 871
[힐스테이트 더샵 상생공원]</t>
    <phoneticPr fontId="28" type="noConversion"/>
  </si>
  <si>
    <t>1644-0620</t>
    <phoneticPr fontId="28" type="noConversion"/>
  </si>
  <si>
    <t>현대엔지니어링㈜
㈜포스코건설</t>
    <phoneticPr fontId="28" type="noConversion"/>
  </si>
  <si>
    <t>공동사업</t>
    <phoneticPr fontId="28" type="noConversion"/>
  </si>
  <si>
    <t>현대엔지니어링㈜</t>
    <phoneticPr fontId="28" type="noConversion"/>
  </si>
  <si>
    <t>조합</t>
    <phoneticPr fontId="28" type="noConversion"/>
  </si>
  <si>
    <t>동작구 상도동 373-1
[힐스테이트 장승배기역]</t>
    <phoneticPr fontId="28" type="noConversion"/>
  </si>
  <si>
    <t>02-813-1997</t>
    <phoneticPr fontId="28" type="noConversion"/>
  </si>
  <si>
    <t>㈜대우건설</t>
    <phoneticPr fontId="28" type="noConversion"/>
  </si>
  <si>
    <t>㈜대우건설</t>
    <phoneticPr fontId="28" type="noConversion"/>
  </si>
  <si>
    <t>양주시 남방동 양주역세권 공동5 A1블록
[양주역 푸르지오 에디션]</t>
    <phoneticPr fontId="28" type="noConversion"/>
  </si>
  <si>
    <t>1670-1000</t>
    <phoneticPr fontId="28" type="noConversion"/>
  </si>
  <si>
    <t>강서구 강동동 에코델타시티 18블럭
[에코델타시티 센터파크]</t>
    <phoneticPr fontId="28" type="noConversion"/>
  </si>
  <si>
    <t>1670-1000</t>
    <phoneticPr fontId="28" type="noConversion"/>
  </si>
  <si>
    <t>강원</t>
    <phoneticPr fontId="28" type="noConversion"/>
  </si>
  <si>
    <t>경기</t>
    <phoneticPr fontId="28" type="noConversion"/>
  </si>
  <si>
    <t>경북</t>
    <phoneticPr fontId="28" type="noConversion"/>
  </si>
  <si>
    <t>남구 대명동 2301-2
[미정]</t>
    <phoneticPr fontId="28" type="noConversion"/>
  </si>
  <si>
    <t>대전</t>
    <phoneticPr fontId="28" type="noConversion"/>
  </si>
  <si>
    <t>부산</t>
    <phoneticPr fontId="28" type="noConversion"/>
  </si>
  <si>
    <t>서울</t>
    <phoneticPr fontId="28" type="noConversion"/>
  </si>
  <si>
    <t>충북</t>
    <phoneticPr fontId="28" type="noConversion"/>
  </si>
  <si>
    <t>현대건설㈜
계룡건설산업㈜
동부건설㈜</t>
    <phoneticPr fontId="28" type="noConversion"/>
  </si>
  <si>
    <t>화성시 동탄면 화성동탄(2) 택지개발지구 A51-1 BL 일원
[동탄 파크릭스]</t>
    <phoneticPr fontId="28" type="noConversion"/>
  </si>
  <si>
    <t>1577-7755</t>
    <phoneticPr fontId="28" type="noConversion"/>
  </si>
  <si>
    <t>공동사업
총 1,403호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</si>
</sst>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.00_);[Red]\(0.00\)"/>
    <numFmt numFmtId="177" formatCode="_-* #,##0_-;&quot;₩&quot;\!\-* #,##0_-;_-* &quot;-&quot;_-;_-@_-"/>
    <numFmt numFmtId="178" formatCode="#,##0_ "/>
    <numFmt numFmtId="179" formatCode="0_ "/>
    <numFmt numFmtId="180" formatCode="0.00_ "/>
  </numFmts>
  <fonts count="3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00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C6DAF1"/>
      </patternFill>
    </fill>
    <fill>
      <patternFill patternType="solid">
        <fgColor rgb="FF8CB3E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7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177" fontId="27" fillId="0" borderId="0"/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27" fillId="0" borderId="0"/>
  </cellStyleXfs>
  <cellXfs count="123">
    <xf numFmtId="0" fontId="0" fillId="0" borderId="0" xfId="0" applyNumberFormat="1">
      <alignment vertical="center"/>
    </xf>
    <xf numFmtId="0" fontId="27" fillId="0" borderId="0" xfId="43" applyNumberFormat="1"/>
    <xf numFmtId="0" fontId="27" fillId="0" borderId="0" xfId="43" applyNumberFormat="1" applyAlignment="1">
      <alignment vertical="center"/>
    </xf>
    <xf numFmtId="177" fontId="27" fillId="0" borderId="0" xfId="43" applyNumberFormat="1" applyAlignment="1">
      <alignment vertical="center"/>
    </xf>
    <xf numFmtId="0" fontId="18" fillId="0" borderId="0" xfId="43" applyNumberFormat="1" applyFont="1" applyBorder="1" applyAlignment="1"/>
    <xf numFmtId="0" fontId="18" fillId="0" borderId="0" xfId="43" applyNumberFormat="1" applyFont="1" applyAlignment="1"/>
    <xf numFmtId="0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horizontal="center"/>
    </xf>
    <xf numFmtId="0" fontId="18" fillId="0" borderId="0" xfId="43" applyNumberFormat="1" applyFont="1" applyAlignment="1">
      <alignment horizontal="left" wrapText="1"/>
    </xf>
    <xf numFmtId="176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shrinkToFit="1"/>
    </xf>
    <xf numFmtId="0" fontId="19" fillId="0" borderId="0" xfId="43" applyNumberFormat="1" applyFont="1" applyBorder="1" applyAlignment="1"/>
    <xf numFmtId="0" fontId="19" fillId="0" borderId="0" xfId="43" applyNumberFormat="1" applyFont="1" applyBorder="1" applyAlignment="1">
      <alignment vertical="center"/>
    </xf>
    <xf numFmtId="0" fontId="20" fillId="0" borderId="0" xfId="43" applyNumberFormat="1" applyFont="1" applyAlignment="1"/>
    <xf numFmtId="0" fontId="19" fillId="0" borderId="10" xfId="43" applyNumberFormat="1" applyFont="1" applyBorder="1" applyAlignment="1">
      <alignment horizontal="right"/>
    </xf>
    <xf numFmtId="178" fontId="19" fillId="0" borderId="0" xfId="43" applyNumberFormat="1" applyFont="1" applyAlignment="1">
      <alignment horizontal="center" vertical="center"/>
    </xf>
    <xf numFmtId="177" fontId="19" fillId="0" borderId="0" xfId="43" applyNumberFormat="1" applyFont="1" applyAlignment="1">
      <alignment horizontal="center" vertical="center"/>
    </xf>
    <xf numFmtId="178" fontId="19" fillId="0" borderId="11" xfId="43" applyNumberFormat="1" applyFont="1" applyBorder="1" applyAlignment="1">
      <alignment horizontal="center" vertical="center"/>
    </xf>
    <xf numFmtId="178" fontId="19" fillId="0" borderId="12" xfId="43" applyNumberFormat="1" applyFont="1" applyBorder="1" applyAlignment="1">
      <alignment horizontal="center" vertical="center"/>
    </xf>
    <xf numFmtId="178" fontId="19" fillId="21" borderId="12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8" fontId="21" fillId="25" borderId="11" xfId="43" applyNumberFormat="1" applyFont="1" applyFill="1" applyBorder="1" applyAlignment="1">
      <alignment horizontal="center" vertical="center"/>
    </xf>
    <xf numFmtId="177" fontId="21" fillId="25" borderId="11" xfId="43" applyNumberFormat="1" applyFont="1" applyFill="1" applyBorder="1" applyAlignment="1">
      <alignment horizontal="center" vertical="center"/>
    </xf>
    <xf numFmtId="41" fontId="22" fillId="24" borderId="12" xfId="43" applyNumberFormat="1" applyFont="1" applyFill="1" applyBorder="1" applyAlignment="1">
      <alignment horizontal="center" vertical="center"/>
    </xf>
    <xf numFmtId="176" fontId="22" fillId="25" borderId="12" xfId="43" applyNumberFormat="1" applyFont="1" applyFill="1" applyBorder="1" applyAlignment="1">
      <alignment horizontal="center" vertical="center"/>
    </xf>
    <xf numFmtId="41" fontId="22" fillId="25" borderId="12" xfId="43" applyNumberFormat="1" applyFont="1" applyFill="1" applyBorder="1" applyAlignment="1">
      <alignment horizontal="center" vertical="center"/>
    </xf>
    <xf numFmtId="0" fontId="22" fillId="25" borderId="12" xfId="43" applyNumberFormat="1" applyFont="1" applyFill="1" applyBorder="1" applyAlignment="1">
      <alignment horizontal="center" vertical="center" shrinkToFit="1"/>
    </xf>
    <xf numFmtId="0" fontId="20" fillId="0" borderId="10" xfId="43" applyNumberFormat="1" applyFont="1" applyBorder="1" applyAlignment="1">
      <alignment horizontal="left" vertical="center"/>
    </xf>
    <xf numFmtId="0" fontId="27" fillId="0" borderId="0" xfId="43" applyNumberFormat="1" applyBorder="1" applyAlignment="1">
      <alignment vertical="center"/>
    </xf>
    <xf numFmtId="177" fontId="19" fillId="0" borderId="15" xfId="32" applyNumberFormat="1" applyFont="1" applyBorder="1" applyAlignment="1">
      <alignment horizontal="center" vertical="center"/>
    </xf>
    <xf numFmtId="0" fontId="20" fillId="0" borderId="0" xfId="43" applyNumberFormat="1" applyFont="1" applyBorder="1" applyAlignment="1"/>
    <xf numFmtId="178" fontId="21" fillId="24" borderId="14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7" fontId="19" fillId="0" borderId="12" xfId="43" applyNumberFormat="1" applyFont="1" applyFill="1" applyBorder="1" applyAlignment="1">
      <alignment horizontal="center" vertical="center"/>
    </xf>
    <xf numFmtId="177" fontId="19" fillId="0" borderId="11" xfId="43" applyNumberFormat="1" applyFont="1" applyBorder="1" applyAlignment="1">
      <alignment horizontal="center" vertical="center"/>
    </xf>
    <xf numFmtId="177" fontId="19" fillId="0" borderId="16" xfId="43" applyNumberFormat="1" applyFont="1" applyBorder="1" applyAlignment="1">
      <alignment horizontal="center" vertical="center"/>
    </xf>
    <xf numFmtId="177" fontId="19" fillId="0" borderId="17" xfId="43" applyNumberFormat="1" applyFont="1" applyBorder="1" applyAlignment="1">
      <alignment horizontal="center" vertical="center"/>
    </xf>
    <xf numFmtId="177" fontId="19" fillId="0" borderId="12" xfId="43" applyNumberFormat="1" applyFont="1" applyBorder="1" applyAlignment="1">
      <alignment horizontal="center" vertical="center"/>
    </xf>
    <xf numFmtId="177" fontId="19" fillId="21" borderId="12" xfId="43" applyNumberFormat="1" applyFont="1" applyFill="1" applyBorder="1" applyAlignment="1">
      <alignment horizontal="center" vertical="center"/>
    </xf>
    <xf numFmtId="177" fontId="19" fillId="0" borderId="12" xfId="3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178" fontId="21" fillId="24" borderId="14" xfId="43" applyNumberFormat="1" applyFont="1" applyFill="1" applyBorder="1" applyAlignment="1">
      <alignment horizontal="center" vertical="center"/>
    </xf>
    <xf numFmtId="0" fontId="22" fillId="21" borderId="12" xfId="43" applyNumberFormat="1" applyFont="1" applyFill="1" applyBorder="1" applyAlignment="1">
      <alignment horizontal="center" vertical="center" wrapText="1" shrinkToFit="1"/>
    </xf>
    <xf numFmtId="41" fontId="22" fillId="21" borderId="11" xfId="43" applyNumberFormat="1" applyFont="1" applyFill="1" applyBorder="1" applyAlignment="1">
      <alignment horizontal="center" vertical="center"/>
    </xf>
    <xf numFmtId="0" fontId="22" fillId="0" borderId="0" xfId="43" applyNumberFormat="1" applyFont="1" applyFill="1" applyAlignment="1"/>
    <xf numFmtId="0" fontId="20" fillId="0" borderId="0" xfId="43" applyNumberFormat="1" applyFont="1" applyBorder="1" applyAlignment="1">
      <alignment horizontal="left" vertical="center"/>
    </xf>
    <xf numFmtId="179" fontId="20" fillId="0" borderId="18" xfId="43" applyNumberFormat="1" applyFont="1" applyFill="1" applyBorder="1" applyAlignment="1">
      <alignment horizontal="center" vertical="center" wrapText="1"/>
    </xf>
    <xf numFmtId="41" fontId="20" fillId="0" borderId="11" xfId="43" applyNumberFormat="1" applyFont="1" applyFill="1" applyBorder="1" applyAlignment="1">
      <alignment horizontal="center" vertical="center"/>
    </xf>
    <xf numFmtId="41" fontId="20" fillId="0" borderId="12" xfId="43" applyNumberFormat="1" applyFont="1" applyFill="1" applyBorder="1" applyAlignment="1">
      <alignment horizontal="center" vertical="center"/>
    </xf>
    <xf numFmtId="180" fontId="20" fillId="0" borderId="12" xfId="43" applyNumberFormat="1" applyFont="1" applyFill="1" applyBorder="1" applyAlignment="1">
      <alignment horizontal="center" vertical="center" wrapText="1"/>
    </xf>
    <xf numFmtId="0" fontId="18" fillId="0" borderId="0" xfId="43" applyFont="1" applyAlignment="1"/>
    <xf numFmtId="179" fontId="30" fillId="0" borderId="23" xfId="43" applyNumberFormat="1" applyFont="1" applyFill="1" applyBorder="1" applyAlignment="1">
      <alignment horizontal="center" vertical="center" wrapText="1"/>
    </xf>
    <xf numFmtId="41" fontId="30" fillId="0" borderId="26" xfId="43" applyNumberFormat="1" applyFont="1" applyFill="1" applyBorder="1" applyAlignment="1">
      <alignment horizontal="center" vertical="center"/>
    </xf>
    <xf numFmtId="41" fontId="30" fillId="0" borderId="27" xfId="43" applyNumberFormat="1" applyFont="1" applyFill="1" applyBorder="1" applyAlignment="1">
      <alignment horizontal="center" vertical="center"/>
    </xf>
    <xf numFmtId="0" fontId="32" fillId="0" borderId="0" xfId="43" applyFont="1" applyAlignment="1"/>
    <xf numFmtId="180" fontId="30" fillId="0" borderId="27" xfId="43" applyNumberFormat="1" applyFont="1" applyFill="1" applyBorder="1" applyAlignment="1">
      <alignment horizontal="center" vertical="center" wrapText="1"/>
    </xf>
    <xf numFmtId="176" fontId="30" fillId="26" borderId="27" xfId="43" applyNumberFormat="1" applyFont="1" applyFill="1" applyBorder="1" applyAlignment="1">
      <alignment horizontal="center" vertical="center"/>
    </xf>
    <xf numFmtId="41" fontId="29" fillId="26" borderId="26" xfId="43" applyNumberFormat="1" applyFont="1" applyFill="1" applyBorder="1" applyAlignment="1">
      <alignment horizontal="center" vertical="center"/>
    </xf>
    <xf numFmtId="0" fontId="29" fillId="26" borderId="27" xfId="43" applyFont="1" applyFill="1" applyBorder="1" applyAlignment="1">
      <alignment horizontal="center" vertical="center" wrapText="1" shrinkToFit="1"/>
    </xf>
    <xf numFmtId="176" fontId="22" fillId="21" borderId="12" xfId="43" applyNumberFormat="1" applyFont="1" applyFill="1" applyBorder="1" applyAlignment="1">
      <alignment horizontal="center" vertical="center"/>
    </xf>
    <xf numFmtId="0" fontId="33" fillId="0" borderId="0" xfId="43" applyNumberFormat="1" applyFont="1" applyAlignment="1"/>
    <xf numFmtId="0" fontId="22" fillId="0" borderId="0" xfId="43" applyNumberFormat="1" applyFont="1" applyBorder="1" applyAlignment="1">
      <alignment horizontal="left" vertical="center"/>
    </xf>
    <xf numFmtId="0" fontId="33" fillId="0" borderId="13" xfId="43" applyNumberFormat="1" applyFont="1" applyBorder="1" applyAlignment="1"/>
    <xf numFmtId="0" fontId="22" fillId="0" borderId="24" xfId="43" applyNumberFormat="1" applyFont="1" applyFill="1" applyBorder="1" applyAlignment="1">
      <alignment vertical="top"/>
    </xf>
    <xf numFmtId="0" fontId="22" fillId="0" borderId="25" xfId="43" applyNumberFormat="1" applyFont="1" applyFill="1" applyBorder="1" applyAlignment="1">
      <alignment vertical="top"/>
    </xf>
    <xf numFmtId="0" fontId="22" fillId="0" borderId="26" xfId="43" applyNumberFormat="1" applyFont="1" applyFill="1" applyBorder="1" applyAlignment="1">
      <alignment vertical="top"/>
    </xf>
    <xf numFmtId="178" fontId="33" fillId="24" borderId="14" xfId="43" applyNumberFormat="1" applyFont="1" applyFill="1" applyBorder="1" applyAlignment="1">
      <alignment horizontal="center" vertical="center"/>
    </xf>
    <xf numFmtId="0" fontId="23" fillId="0" borderId="0" xfId="43" applyNumberFormat="1" applyFont="1" applyAlignment="1">
      <alignment horizontal="center" vertical="center"/>
    </xf>
    <xf numFmtId="0" fontId="22" fillId="25" borderId="17" xfId="43" applyNumberFormat="1" applyFont="1" applyFill="1" applyBorder="1" applyAlignment="1">
      <alignment horizontal="center" vertical="center"/>
    </xf>
    <xf numFmtId="0" fontId="22" fillId="25" borderId="15" xfId="43" applyNumberFormat="1" applyFont="1" applyFill="1" applyBorder="1" applyAlignment="1">
      <alignment horizontal="center" vertical="center"/>
    </xf>
    <xf numFmtId="0" fontId="22" fillId="25" borderId="18" xfId="43" applyNumberFormat="1" applyFont="1" applyFill="1" applyBorder="1" applyAlignment="1">
      <alignment horizontal="center" vertical="center"/>
    </xf>
    <xf numFmtId="0" fontId="20" fillId="0" borderId="20" xfId="43" applyNumberFormat="1" applyFont="1" applyFill="1" applyBorder="1" applyAlignment="1">
      <alignment horizontal="center" vertical="center" wrapText="1"/>
    </xf>
    <xf numFmtId="0" fontId="20" fillId="0" borderId="11" xfId="43" applyNumberFormat="1" applyFont="1" applyFill="1" applyBorder="1" applyAlignment="1">
      <alignment horizontal="center" vertical="center" wrapText="1"/>
    </xf>
    <xf numFmtId="0" fontId="20" fillId="0" borderId="19" xfId="43" applyNumberFormat="1" applyFont="1" applyFill="1" applyBorder="1" applyAlignment="1">
      <alignment horizontal="center" vertical="center" wrapText="1"/>
    </xf>
    <xf numFmtId="0" fontId="25" fillId="0" borderId="19" xfId="43" applyNumberFormat="1" applyFont="1" applyFill="1" applyBorder="1" applyAlignment="1">
      <alignment horizontal="center" vertical="center" wrapText="1" shrinkToFit="1"/>
    </xf>
    <xf numFmtId="0" fontId="25" fillId="0" borderId="20" xfId="43" applyNumberFormat="1" applyFont="1" applyFill="1" applyBorder="1" applyAlignment="1">
      <alignment horizontal="center" vertical="center" wrapText="1" shrinkToFit="1"/>
    </xf>
    <xf numFmtId="0" fontId="25" fillId="0" borderId="11" xfId="43" applyNumberFormat="1" applyFont="1" applyFill="1" applyBorder="1" applyAlignment="1">
      <alignment horizontal="center" vertical="center" wrapText="1" shrinkToFit="1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0" fontId="22" fillId="24" borderId="19" xfId="43" applyNumberFormat="1" applyFont="1" applyFill="1" applyBorder="1" applyAlignment="1">
      <alignment horizontal="center" vertical="center"/>
    </xf>
    <xf numFmtId="0" fontId="22" fillId="24" borderId="11" xfId="43" applyNumberFormat="1" applyFont="1" applyFill="1" applyBorder="1" applyAlignment="1">
      <alignment horizontal="center" vertical="center"/>
    </xf>
    <xf numFmtId="0" fontId="22" fillId="24" borderId="19" xfId="43" applyNumberFormat="1" applyFont="1" applyFill="1" applyBorder="1" applyAlignment="1">
      <alignment horizontal="center" vertical="center" wrapText="1"/>
    </xf>
    <xf numFmtId="0" fontId="22" fillId="24" borderId="11" xfId="43" applyNumberFormat="1" applyFont="1" applyFill="1" applyBorder="1" applyAlignment="1">
      <alignment horizontal="center" vertical="center" wrapText="1"/>
    </xf>
    <xf numFmtId="176" fontId="22" fillId="24" borderId="19" xfId="43" applyNumberFormat="1" applyFont="1" applyFill="1" applyBorder="1" applyAlignment="1">
      <alignment horizontal="center" vertical="center" wrapText="1"/>
    </xf>
    <xf numFmtId="176" fontId="22" fillId="24" borderId="11" xfId="43" applyNumberFormat="1" applyFont="1" applyFill="1" applyBorder="1" applyAlignment="1">
      <alignment horizontal="center" vertical="center" wrapText="1"/>
    </xf>
    <xf numFmtId="41" fontId="22" fillId="24" borderId="17" xfId="43" applyNumberFormat="1" applyFont="1" applyFill="1" applyBorder="1" applyAlignment="1">
      <alignment horizontal="center" vertical="center"/>
    </xf>
    <xf numFmtId="41" fontId="22" fillId="24" borderId="15" xfId="43" applyNumberFormat="1" applyFont="1" applyFill="1" applyBorder="1" applyAlignment="1">
      <alignment horizontal="center" vertical="center"/>
    </xf>
    <xf numFmtId="41" fontId="22" fillId="24" borderId="18" xfId="43" applyNumberFormat="1" applyFont="1" applyFill="1" applyBorder="1" applyAlignment="1">
      <alignment horizontal="center" vertical="center"/>
    </xf>
    <xf numFmtId="41" fontId="22" fillId="24" borderId="19" xfId="43" applyNumberFormat="1" applyFont="1" applyFill="1" applyBorder="1" applyAlignment="1">
      <alignment horizontal="center" vertical="center" wrapText="1"/>
    </xf>
    <xf numFmtId="41" fontId="22" fillId="24" borderId="11" xfId="43" applyNumberFormat="1" applyFont="1" applyFill="1" applyBorder="1" applyAlignment="1">
      <alignment horizontal="center" vertical="center" wrapText="1"/>
    </xf>
    <xf numFmtId="0" fontId="22" fillId="24" borderId="19" xfId="43" applyNumberFormat="1" applyFont="1" applyFill="1" applyBorder="1" applyAlignment="1">
      <alignment horizontal="center" vertical="center" wrapText="1" shrinkToFit="1"/>
    </xf>
    <xf numFmtId="0" fontId="22" fillId="24" borderId="11" xfId="43" applyNumberFormat="1" applyFont="1" applyFill="1" applyBorder="1" applyAlignment="1">
      <alignment horizontal="center" vertical="center" shrinkToFit="1"/>
    </xf>
    <xf numFmtId="0" fontId="22" fillId="21" borderId="17" xfId="43" applyNumberFormat="1" applyFont="1" applyFill="1" applyBorder="1" applyAlignment="1">
      <alignment horizontal="center" vertical="center"/>
    </xf>
    <xf numFmtId="0" fontId="22" fillId="21" borderId="15" xfId="43" applyNumberFormat="1" applyFont="1" applyFill="1" applyBorder="1" applyAlignment="1">
      <alignment horizontal="center" vertical="center"/>
    </xf>
    <xf numFmtId="0" fontId="22" fillId="21" borderId="18" xfId="43" applyNumberFormat="1" applyFont="1" applyFill="1" applyBorder="1" applyAlignment="1">
      <alignment horizontal="center" vertical="center"/>
    </xf>
    <xf numFmtId="0" fontId="20" fillId="0" borderId="20" xfId="43" applyFont="1" applyFill="1" applyBorder="1" applyAlignment="1">
      <alignment horizontal="center" vertical="center" wrapText="1"/>
    </xf>
    <xf numFmtId="0" fontId="20" fillId="0" borderId="11" xfId="43" applyFont="1" applyFill="1" applyBorder="1" applyAlignment="1">
      <alignment horizontal="center" vertical="center" wrapText="1"/>
    </xf>
    <xf numFmtId="0" fontId="20" fillId="0" borderId="19" xfId="43" applyFont="1" applyFill="1" applyBorder="1" applyAlignment="1">
      <alignment horizontal="center" vertical="center" wrapText="1"/>
    </xf>
    <xf numFmtId="0" fontId="25" fillId="0" borderId="19" xfId="43" applyFont="1" applyFill="1" applyBorder="1" applyAlignment="1">
      <alignment horizontal="center" vertical="center" wrapText="1" shrinkToFit="1"/>
    </xf>
    <xf numFmtId="0" fontId="25" fillId="0" borderId="20" xfId="43" applyFont="1" applyFill="1" applyBorder="1" applyAlignment="1">
      <alignment horizontal="center" vertical="center" wrapText="1" shrinkToFit="1"/>
    </xf>
    <xf numFmtId="0" fontId="25" fillId="0" borderId="11" xfId="43" applyFont="1" applyFill="1" applyBorder="1" applyAlignment="1">
      <alignment horizontal="center" vertical="center" wrapText="1" shrinkToFit="1"/>
    </xf>
    <xf numFmtId="0" fontId="26" fillId="0" borderId="19" xfId="43" applyNumberFormat="1" applyFont="1" applyFill="1" applyBorder="1" applyAlignment="1">
      <alignment horizontal="center" vertical="center" wrapText="1" shrinkToFit="1"/>
    </xf>
    <xf numFmtId="0" fontId="26" fillId="0" borderId="20" xfId="43" applyNumberFormat="1" applyFont="1" applyFill="1" applyBorder="1" applyAlignment="1">
      <alignment horizontal="center" vertical="center" wrapText="1" shrinkToFit="1"/>
    </xf>
    <xf numFmtId="0" fontId="26" fillId="0" borderId="11" xfId="43" applyNumberFormat="1" applyFont="1" applyFill="1" applyBorder="1" applyAlignment="1">
      <alignment horizontal="center" vertical="center" wrapText="1" shrinkToFit="1"/>
    </xf>
    <xf numFmtId="0" fontId="22" fillId="0" borderId="24" xfId="43" applyNumberFormat="1" applyFont="1" applyFill="1" applyBorder="1" applyAlignment="1">
      <alignment horizontal="center" vertical="top"/>
    </xf>
    <xf numFmtId="0" fontId="22" fillId="0" borderId="25" xfId="43" applyNumberFormat="1" applyFont="1" applyFill="1" applyBorder="1" applyAlignment="1">
      <alignment horizontal="center" vertical="top"/>
    </xf>
    <xf numFmtId="0" fontId="30" fillId="0" borderId="25" xfId="43" applyFont="1" applyFill="1" applyBorder="1" applyAlignment="1">
      <alignment horizontal="center" vertical="center" wrapText="1"/>
    </xf>
    <xf numFmtId="0" fontId="30" fillId="0" borderId="26" xfId="43" applyFont="1" applyFill="1" applyBorder="1" applyAlignment="1">
      <alignment horizontal="center" vertical="center" wrapText="1"/>
    </xf>
    <xf numFmtId="0" fontId="30" fillId="0" borderId="24" xfId="43" applyFont="1" applyFill="1" applyBorder="1" applyAlignment="1">
      <alignment horizontal="center" vertical="center" wrapText="1"/>
    </xf>
    <xf numFmtId="0" fontId="31" fillId="0" borderId="24" xfId="43" applyFont="1" applyFill="1" applyBorder="1" applyAlignment="1">
      <alignment horizontal="center" vertical="center" wrapText="1" shrinkToFit="1"/>
    </xf>
    <xf numFmtId="0" fontId="31" fillId="0" borderId="25" xfId="43" applyFont="1" applyFill="1" applyBorder="1" applyAlignment="1">
      <alignment horizontal="center" vertical="center" wrapText="1" shrinkToFit="1"/>
    </xf>
    <xf numFmtId="0" fontId="31" fillId="0" borderId="26" xfId="43" applyFont="1" applyFill="1" applyBorder="1" applyAlignment="1">
      <alignment horizontal="center" vertical="center" wrapText="1" shrinkToFit="1"/>
    </xf>
    <xf numFmtId="0" fontId="29" fillId="0" borderId="24" xfId="43" applyFont="1" applyFill="1" applyBorder="1" applyAlignment="1">
      <alignment horizontal="center" vertical="top"/>
    </xf>
    <xf numFmtId="0" fontId="29" fillId="0" borderId="25" xfId="43" applyFont="1" applyFill="1" applyBorder="1" applyAlignment="1">
      <alignment horizontal="center" vertical="top"/>
    </xf>
    <xf numFmtId="0" fontId="29" fillId="0" borderId="26" xfId="43" applyFont="1" applyFill="1" applyBorder="1" applyAlignment="1">
      <alignment horizontal="center" vertical="top"/>
    </xf>
    <xf numFmtId="0" fontId="29" fillId="26" borderId="21" xfId="43" applyFont="1" applyFill="1" applyBorder="1" applyAlignment="1">
      <alignment horizontal="center" vertical="center"/>
    </xf>
    <xf numFmtId="0" fontId="29" fillId="26" borderId="22" xfId="43" applyFont="1" applyFill="1" applyBorder="1" applyAlignment="1">
      <alignment horizontal="center" vertical="center"/>
    </xf>
    <xf numFmtId="0" fontId="29" fillId="26" borderId="23" xfId="43" applyFont="1" applyFill="1" applyBorder="1" applyAlignment="1">
      <alignment horizontal="center" vertical="center"/>
    </xf>
    <xf numFmtId="0" fontId="22" fillId="21" borderId="21" xfId="43" applyNumberFormat="1" applyFont="1" applyFill="1" applyBorder="1" applyAlignment="1">
      <alignment horizontal="center" vertical="center"/>
    </xf>
    <xf numFmtId="0" fontId="22" fillId="21" borderId="22" xfId="43" applyNumberFormat="1" applyFont="1" applyFill="1" applyBorder="1" applyAlignment="1">
      <alignment horizontal="center" vertical="center"/>
    </xf>
    <xf numFmtId="0" fontId="22" fillId="21" borderId="23" xfId="43" applyNumberFormat="1" applyFont="1" applyFill="1" applyBorder="1" applyAlignment="1">
      <alignment horizontal="center" vertical="center"/>
    </xf>
  </cellXfs>
  <cellStyles count="44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_2월분양계획" xfId="32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  <cellStyle name="표준_2월분양계획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8"/>
  <sheetViews>
    <sheetView tabSelected="1" zoomScale="70" zoomScaleNormal="70" zoomScaleSheetLayoutView="75" workbookViewId="0">
      <pane ySplit="5" topLeftCell="A6" activePane="bottomLeft" state="frozen"/>
      <selection pane="bottomLeft" sqref="A1:F1"/>
    </sheetView>
  </sheetViews>
  <sheetFormatPr defaultColWidth="8.88671875" defaultRowHeight="13.5" x14ac:dyDescent="0.15"/>
  <cols>
    <col min="1" max="1" width="10.5546875" customWidth="1"/>
    <col min="2" max="2" width="14.109375" customWidth="1"/>
    <col min="3" max="6" width="14.5546875" customWidth="1"/>
  </cols>
  <sheetData>
    <row r="1" spans="1:7" s="1" customFormat="1" ht="31.5" customHeight="1" x14ac:dyDescent="0.15">
      <c r="A1" s="69" t="s">
        <v>47</v>
      </c>
      <c r="B1" s="69"/>
      <c r="C1" s="69"/>
      <c r="D1" s="69"/>
      <c r="E1" s="69"/>
      <c r="F1" s="69"/>
    </row>
    <row r="2" spans="1:7" s="1" customFormat="1" ht="18.75" customHeight="1" x14ac:dyDescent="0.15">
      <c r="A2" s="32" t="s">
        <v>0</v>
      </c>
      <c r="B2" s="32"/>
      <c r="C2" s="32"/>
      <c r="D2" s="32"/>
      <c r="E2" s="32"/>
      <c r="F2" s="32"/>
    </row>
    <row r="3" spans="1:7" s="1" customFormat="1" ht="8.25" customHeight="1" x14ac:dyDescent="0.15">
      <c r="A3" s="16"/>
      <c r="B3" s="16"/>
      <c r="C3" s="16"/>
      <c r="D3" s="16"/>
      <c r="E3" s="16"/>
      <c r="F3" s="16"/>
    </row>
    <row r="4" spans="1:7" s="2" customFormat="1" ht="31.5" customHeight="1" x14ac:dyDescent="0.15">
      <c r="A4" s="43" t="s">
        <v>7</v>
      </c>
      <c r="B4" s="22" t="s">
        <v>29</v>
      </c>
      <c r="C4" s="33" t="s">
        <v>4</v>
      </c>
      <c r="D4" s="33" t="s">
        <v>28</v>
      </c>
      <c r="E4" s="68" t="s">
        <v>1</v>
      </c>
      <c r="F4" s="34" t="s">
        <v>3</v>
      </c>
    </row>
    <row r="5" spans="1:7" s="2" customFormat="1" ht="31.5" customHeight="1" x14ac:dyDescent="0.15">
      <c r="A5" s="23" t="s">
        <v>27</v>
      </c>
      <c r="B5" s="24">
        <f>SUM(B7,B12)</f>
        <v>26524</v>
      </c>
      <c r="C5" s="24">
        <f t="shared" ref="C5:F5" si="0">SUM(C7,C12)</f>
        <v>6507</v>
      </c>
      <c r="D5" s="24">
        <f t="shared" si="0"/>
        <v>614</v>
      </c>
      <c r="E5" s="24">
        <f t="shared" si="0"/>
        <v>5940</v>
      </c>
      <c r="F5" s="24">
        <f t="shared" si="0"/>
        <v>13463</v>
      </c>
    </row>
    <row r="6" spans="1:7" s="2" customFormat="1" ht="13.5" customHeight="1" x14ac:dyDescent="0.15">
      <c r="A6" s="17"/>
      <c r="B6" s="18"/>
      <c r="C6" s="18"/>
      <c r="D6" s="18"/>
      <c r="E6" s="18"/>
      <c r="F6" s="31"/>
      <c r="G6" s="30"/>
    </row>
    <row r="7" spans="1:7" s="2" customFormat="1" ht="30.75" customHeight="1" x14ac:dyDescent="0.15">
      <c r="A7" s="21" t="s">
        <v>30</v>
      </c>
      <c r="B7" s="40">
        <f>SUM(B8:B10)</f>
        <v>8651</v>
      </c>
      <c r="C7" s="40">
        <f t="shared" ref="C7:F7" si="1">SUM(C8:C10)</f>
        <v>2666</v>
      </c>
      <c r="D7" s="40">
        <f t="shared" si="1"/>
        <v>0</v>
      </c>
      <c r="E7" s="40">
        <f t="shared" si="1"/>
        <v>2379</v>
      </c>
      <c r="F7" s="40">
        <f t="shared" si="1"/>
        <v>3606</v>
      </c>
      <c r="G7" s="3"/>
    </row>
    <row r="8" spans="1:7" s="2" customFormat="1" ht="30.75" customHeight="1" x14ac:dyDescent="0.15">
      <c r="A8" s="19" t="s">
        <v>26</v>
      </c>
      <c r="B8" s="35">
        <f>SUM(C8:F8)</f>
        <v>2047</v>
      </c>
      <c r="C8" s="36">
        <v>0</v>
      </c>
      <c r="D8" s="36">
        <v>0</v>
      </c>
      <c r="E8" s="37">
        <f>1055+195+370</f>
        <v>1620</v>
      </c>
      <c r="F8" s="36">
        <v>427</v>
      </c>
    </row>
    <row r="9" spans="1:7" s="2" customFormat="1" ht="30.75" customHeight="1" x14ac:dyDescent="0.15">
      <c r="A9" s="20" t="s">
        <v>25</v>
      </c>
      <c r="B9" s="35">
        <f t="shared" ref="B9:B26" si="2">SUM(C9:F9)</f>
        <v>0</v>
      </c>
      <c r="C9" s="36">
        <v>0</v>
      </c>
      <c r="D9" s="36">
        <v>0</v>
      </c>
      <c r="E9" s="38">
        <v>0</v>
      </c>
      <c r="F9" s="36">
        <v>0</v>
      </c>
    </row>
    <row r="10" spans="1:7" s="2" customFormat="1" ht="30.75" customHeight="1" x14ac:dyDescent="0.15">
      <c r="A10" s="20" t="s">
        <v>24</v>
      </c>
      <c r="B10" s="35">
        <f t="shared" si="2"/>
        <v>6604</v>
      </c>
      <c r="C10" s="36">
        <v>2666</v>
      </c>
      <c r="D10" s="39">
        <v>0</v>
      </c>
      <c r="E10" s="38">
        <v>759</v>
      </c>
      <c r="F10" s="39">
        <v>3179</v>
      </c>
    </row>
    <row r="11" spans="1:7" s="2" customFormat="1" ht="11.25" customHeight="1" x14ac:dyDescent="0.15">
      <c r="A11" s="17"/>
      <c r="B11" s="35"/>
      <c r="C11" s="18"/>
      <c r="D11" s="18"/>
      <c r="E11" s="18"/>
      <c r="F11" s="31"/>
      <c r="G11" s="30"/>
    </row>
    <row r="12" spans="1:7" s="2" customFormat="1" ht="30.75" customHeight="1" x14ac:dyDescent="0.15">
      <c r="A12" s="21" t="s">
        <v>5</v>
      </c>
      <c r="B12" s="40">
        <f>SUM(B13:B26)</f>
        <v>17873</v>
      </c>
      <c r="C12" s="40">
        <f t="shared" ref="C12:F12" si="3">SUM(C13:C26)</f>
        <v>3841</v>
      </c>
      <c r="D12" s="40">
        <f t="shared" si="3"/>
        <v>614</v>
      </c>
      <c r="E12" s="40">
        <f t="shared" si="3"/>
        <v>3561</v>
      </c>
      <c r="F12" s="40">
        <f t="shared" si="3"/>
        <v>9857</v>
      </c>
      <c r="G12" s="3"/>
    </row>
    <row r="13" spans="1:7" s="2" customFormat="1" ht="30.75" customHeight="1" x14ac:dyDescent="0.15">
      <c r="A13" s="19" t="s">
        <v>23</v>
      </c>
      <c r="B13" s="35">
        <f t="shared" si="2"/>
        <v>972</v>
      </c>
      <c r="C13" s="36">
        <v>0</v>
      </c>
      <c r="D13" s="36">
        <v>0</v>
      </c>
      <c r="E13" s="36">
        <v>0</v>
      </c>
      <c r="F13" s="36">
        <v>972</v>
      </c>
    </row>
    <row r="14" spans="1:7" s="2" customFormat="1" ht="30.75" customHeight="1" x14ac:dyDescent="0.15">
      <c r="A14" s="20" t="s">
        <v>22</v>
      </c>
      <c r="B14" s="35">
        <f t="shared" si="2"/>
        <v>2023</v>
      </c>
      <c r="C14" s="36">
        <v>2023</v>
      </c>
      <c r="D14" s="36">
        <v>0</v>
      </c>
      <c r="E14" s="36">
        <v>0</v>
      </c>
      <c r="F14" s="36">
        <v>0</v>
      </c>
    </row>
    <row r="15" spans="1:7" s="2" customFormat="1" ht="30.75" customHeight="1" x14ac:dyDescent="0.15">
      <c r="A15" s="20" t="s">
        <v>21</v>
      </c>
      <c r="B15" s="35">
        <f t="shared" si="2"/>
        <v>542</v>
      </c>
      <c r="C15" s="36">
        <v>0</v>
      </c>
      <c r="D15" s="36">
        <v>0</v>
      </c>
      <c r="E15" s="36">
        <v>542</v>
      </c>
      <c r="F15" s="36">
        <v>0</v>
      </c>
    </row>
    <row r="16" spans="1:7" s="2" customFormat="1" ht="30.75" customHeight="1" x14ac:dyDescent="0.15">
      <c r="A16" s="20" t="s">
        <v>20</v>
      </c>
      <c r="B16" s="35">
        <f t="shared" si="2"/>
        <v>4517</v>
      </c>
      <c r="C16" s="36">
        <v>0</v>
      </c>
      <c r="D16" s="36">
        <v>0</v>
      </c>
      <c r="E16" s="36">
        <v>2763</v>
      </c>
      <c r="F16" s="36">
        <v>1754</v>
      </c>
    </row>
    <row r="17" spans="1:6" s="2" customFormat="1" ht="30.75" customHeight="1" x14ac:dyDescent="0.15">
      <c r="A17" s="20" t="s">
        <v>19</v>
      </c>
      <c r="B17" s="35">
        <f t="shared" si="2"/>
        <v>402</v>
      </c>
      <c r="C17" s="36">
        <v>402</v>
      </c>
      <c r="D17" s="36">
        <v>0</v>
      </c>
      <c r="E17" s="36">
        <v>0</v>
      </c>
      <c r="F17" s="36">
        <v>0</v>
      </c>
    </row>
    <row r="18" spans="1:6" s="2" customFormat="1" ht="30.75" customHeight="1" x14ac:dyDescent="0.15">
      <c r="A18" s="20" t="s">
        <v>8</v>
      </c>
      <c r="B18" s="35">
        <f t="shared" si="2"/>
        <v>256</v>
      </c>
      <c r="C18" s="36">
        <v>0</v>
      </c>
      <c r="D18" s="36">
        <v>0</v>
      </c>
      <c r="E18" s="36">
        <v>256</v>
      </c>
      <c r="F18" s="36">
        <v>0</v>
      </c>
    </row>
    <row r="19" spans="1:6" s="2" customFormat="1" ht="30.75" customHeight="1" x14ac:dyDescent="0.15">
      <c r="A19" s="20" t="s">
        <v>18</v>
      </c>
      <c r="B19" s="35">
        <f t="shared" si="2"/>
        <v>1383</v>
      </c>
      <c r="C19" s="36">
        <v>0</v>
      </c>
      <c r="D19" s="36">
        <v>0</v>
      </c>
      <c r="E19" s="36">
        <v>0</v>
      </c>
      <c r="F19" s="36">
        <v>1383</v>
      </c>
    </row>
    <row r="20" spans="1:6" s="2" customFormat="1" ht="30.75" customHeight="1" x14ac:dyDescent="0.15">
      <c r="A20" s="20" t="s">
        <v>17</v>
      </c>
      <c r="B20" s="35">
        <f t="shared" si="2"/>
        <v>1660</v>
      </c>
      <c r="C20" s="36">
        <v>946</v>
      </c>
      <c r="D20" s="36">
        <v>0</v>
      </c>
      <c r="E20" s="36">
        <v>0</v>
      </c>
      <c r="F20" s="36">
        <f>1259-545</f>
        <v>714</v>
      </c>
    </row>
    <row r="21" spans="1:6" s="2" customFormat="1" ht="30.75" customHeight="1" x14ac:dyDescent="0.15">
      <c r="A21" s="20" t="s">
        <v>16</v>
      </c>
      <c r="B21" s="35">
        <f t="shared" si="2"/>
        <v>3451</v>
      </c>
      <c r="C21" s="36">
        <v>470</v>
      </c>
      <c r="D21" s="36">
        <v>614</v>
      </c>
      <c r="E21" s="36">
        <v>0</v>
      </c>
      <c r="F21" s="41">
        <v>2367</v>
      </c>
    </row>
    <row r="22" spans="1:6" s="2" customFormat="1" ht="30.75" customHeight="1" x14ac:dyDescent="0.15">
      <c r="A22" s="20" t="s">
        <v>15</v>
      </c>
      <c r="B22" s="35">
        <f t="shared" si="2"/>
        <v>0</v>
      </c>
      <c r="C22" s="36">
        <v>0</v>
      </c>
      <c r="D22" s="36">
        <v>0</v>
      </c>
      <c r="E22" s="36">
        <v>0</v>
      </c>
      <c r="F22" s="41">
        <v>0</v>
      </c>
    </row>
    <row r="23" spans="1:6" s="2" customFormat="1" ht="30.75" customHeight="1" x14ac:dyDescent="0.15">
      <c r="A23" s="20" t="s">
        <v>14</v>
      </c>
      <c r="B23" s="35">
        <f t="shared" si="2"/>
        <v>0</v>
      </c>
      <c r="C23" s="36">
        <v>0</v>
      </c>
      <c r="D23" s="36">
        <v>0</v>
      </c>
      <c r="E23" s="36">
        <v>0</v>
      </c>
      <c r="F23" s="41">
        <v>0</v>
      </c>
    </row>
    <row r="24" spans="1:6" s="2" customFormat="1" ht="30.75" customHeight="1" x14ac:dyDescent="0.15">
      <c r="A24" s="20" t="s">
        <v>13</v>
      </c>
      <c r="B24" s="35">
        <f t="shared" si="2"/>
        <v>2667</v>
      </c>
      <c r="C24" s="36">
        <v>0</v>
      </c>
      <c r="D24" s="36">
        <v>0</v>
      </c>
      <c r="E24" s="36">
        <v>0</v>
      </c>
      <c r="F24" s="41">
        <v>2667</v>
      </c>
    </row>
    <row r="25" spans="1:6" s="2" customFormat="1" ht="30.75" customHeight="1" x14ac:dyDescent="0.15">
      <c r="A25" s="20" t="s">
        <v>12</v>
      </c>
      <c r="B25" s="35">
        <f t="shared" si="2"/>
        <v>0</v>
      </c>
      <c r="C25" s="36">
        <v>0</v>
      </c>
      <c r="D25" s="36">
        <v>0</v>
      </c>
      <c r="E25" s="36">
        <v>0</v>
      </c>
      <c r="F25" s="41">
        <v>0</v>
      </c>
    </row>
    <row r="26" spans="1:6" s="2" customFormat="1" ht="30.75" customHeight="1" x14ac:dyDescent="0.15">
      <c r="A26" s="20" t="s">
        <v>11</v>
      </c>
      <c r="B26" s="35">
        <f t="shared" si="2"/>
        <v>0</v>
      </c>
      <c r="C26" s="36">
        <v>0</v>
      </c>
      <c r="D26" s="36">
        <v>0</v>
      </c>
      <c r="E26" s="36">
        <v>0</v>
      </c>
      <c r="F26" s="41">
        <v>0</v>
      </c>
    </row>
    <row r="27" spans="1:6" ht="15.75" customHeight="1" x14ac:dyDescent="0.15"/>
    <row r="28" spans="1:6" ht="18.75" customHeight="1" x14ac:dyDescent="0.15">
      <c r="A28" s="42" t="s">
        <v>2</v>
      </c>
    </row>
  </sheetData>
  <mergeCells count="1">
    <mergeCell ref="A1:F1"/>
  </mergeCells>
  <phoneticPr fontId="28" type="noConversion"/>
  <printOptions horizontalCentered="1"/>
  <pageMargins left="0.39361110329627991" right="0.39361110329627991" top="0.51180553436279297" bottom="0.59041666984558105" header="0.51180553436279297" footer="0.51180553436279297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42"/>
  <sheetViews>
    <sheetView view="pageBreakPreview" zoomScale="85" zoomScaleNormal="100" zoomScaleSheetLayoutView="85" workbookViewId="0">
      <pane ySplit="6" topLeftCell="A7" activePane="bottomLeft" state="frozen"/>
      <selection pane="bottomLeft" sqref="A1:K1"/>
    </sheetView>
  </sheetViews>
  <sheetFormatPr defaultColWidth="8.88671875" defaultRowHeight="13.5" x14ac:dyDescent="0.15"/>
  <cols>
    <col min="1" max="1" width="3.88671875" style="64" customWidth="1"/>
    <col min="2" max="2" width="14.6640625" style="6" customWidth="1"/>
    <col min="3" max="3" width="5.88671875" style="7" customWidth="1"/>
    <col min="4" max="4" width="35.5546875" style="8" customWidth="1"/>
    <col min="5" max="5" width="7.5546875" style="9" customWidth="1"/>
    <col min="6" max="9" width="8.88671875" style="10" customWidth="1"/>
    <col min="10" max="10" width="13" style="11" customWidth="1"/>
    <col min="11" max="11" width="11.21875" style="12" customWidth="1"/>
    <col min="12" max="14" width="7.77734375" style="5" customWidth="1"/>
    <col min="15" max="16384" width="8.88671875" style="5"/>
  </cols>
  <sheetData>
    <row r="1" spans="1:12" s="4" customFormat="1" ht="35.1" customHeight="1" x14ac:dyDescent="0.15">
      <c r="A1" s="79" t="s">
        <v>46</v>
      </c>
      <c r="B1" s="79"/>
      <c r="C1" s="79"/>
      <c r="D1" s="79"/>
      <c r="E1" s="79"/>
      <c r="F1" s="79"/>
      <c r="G1" s="79"/>
      <c r="H1" s="79"/>
      <c r="I1" s="79"/>
      <c r="J1" s="79"/>
      <c r="K1" s="79"/>
    </row>
    <row r="2" spans="1:12" s="13" customFormat="1" ht="15.95" customHeight="1" x14ac:dyDescent="0.15">
      <c r="A2" s="80" t="s">
        <v>89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14"/>
    </row>
    <row r="3" spans="1:12" s="13" customFormat="1" ht="3.75" customHeight="1" x14ac:dyDescent="0.15">
      <c r="A3" s="63"/>
      <c r="B3" s="47"/>
      <c r="C3" s="47"/>
      <c r="D3" s="47"/>
      <c r="E3" s="47"/>
      <c r="F3" s="29"/>
      <c r="G3" s="29"/>
      <c r="H3" s="29"/>
      <c r="I3" s="29"/>
      <c r="J3" s="47"/>
      <c r="K3" s="47"/>
      <c r="L3" s="14"/>
    </row>
    <row r="4" spans="1:12" s="15" customFormat="1" ht="18" customHeight="1" x14ac:dyDescent="0.15">
      <c r="A4" s="81" t="s">
        <v>33</v>
      </c>
      <c r="B4" s="83" t="s">
        <v>36</v>
      </c>
      <c r="C4" s="83" t="s">
        <v>38</v>
      </c>
      <c r="D4" s="83" t="s">
        <v>40</v>
      </c>
      <c r="E4" s="85" t="s">
        <v>39</v>
      </c>
      <c r="F4" s="87" t="s">
        <v>32</v>
      </c>
      <c r="G4" s="88"/>
      <c r="H4" s="88"/>
      <c r="I4" s="89"/>
      <c r="J4" s="90" t="s">
        <v>31</v>
      </c>
      <c r="K4" s="92" t="s">
        <v>9</v>
      </c>
    </row>
    <row r="5" spans="1:12" s="15" customFormat="1" ht="18" customHeight="1" x14ac:dyDescent="0.15">
      <c r="A5" s="82"/>
      <c r="B5" s="84"/>
      <c r="C5" s="84"/>
      <c r="D5" s="84"/>
      <c r="E5" s="86"/>
      <c r="F5" s="25" t="s">
        <v>34</v>
      </c>
      <c r="G5" s="25" t="s">
        <v>37</v>
      </c>
      <c r="H5" s="25" t="s">
        <v>35</v>
      </c>
      <c r="I5" s="25" t="s">
        <v>28</v>
      </c>
      <c r="J5" s="91"/>
      <c r="K5" s="93"/>
    </row>
    <row r="6" spans="1:12" s="46" customFormat="1" ht="15" customHeight="1" x14ac:dyDescent="0.15">
      <c r="A6" s="70" t="s">
        <v>10</v>
      </c>
      <c r="B6" s="71"/>
      <c r="C6" s="71"/>
      <c r="D6" s="72"/>
      <c r="E6" s="26"/>
      <c r="F6" s="27">
        <f>SUM(F29,F64,F68,F76,F80,F91,F94,F98,F112,F123,F136,F142)</f>
        <v>26524</v>
      </c>
      <c r="G6" s="27">
        <f>SUM(G29,G64,G68,G76,G80,G91,G94,G98,G112,G123,G136,G142)</f>
        <v>21662</v>
      </c>
      <c r="H6" s="27">
        <f>SUM(H29,H64,H68,H76,H80,H91,H94,H98,H112,H123,H136,H142)</f>
        <v>2903</v>
      </c>
      <c r="I6" s="27">
        <f>SUM(I29,I64,I68,I76,I80,I91,I94,I98,I112,I123,I136,I142)</f>
        <v>1915</v>
      </c>
      <c r="J6" s="27"/>
      <c r="K6" s="28"/>
    </row>
    <row r="7" spans="1:12" ht="14.85" customHeight="1" x14ac:dyDescent="0.15">
      <c r="A7" s="65" t="s">
        <v>152</v>
      </c>
      <c r="B7" s="73" t="s">
        <v>93</v>
      </c>
      <c r="C7" s="73" t="s">
        <v>94</v>
      </c>
      <c r="D7" s="75" t="s">
        <v>95</v>
      </c>
      <c r="E7" s="48">
        <v>42</v>
      </c>
      <c r="F7" s="49">
        <f>SUM(G7:I7)</f>
        <v>18</v>
      </c>
      <c r="G7" s="50">
        <v>7</v>
      </c>
      <c r="H7" s="50">
        <v>11</v>
      </c>
      <c r="I7" s="50">
        <v>0</v>
      </c>
      <c r="J7" s="75" t="s">
        <v>96</v>
      </c>
      <c r="K7" s="76"/>
    </row>
    <row r="8" spans="1:12" ht="14.85" customHeight="1" x14ac:dyDescent="0.15">
      <c r="A8" s="66"/>
      <c r="B8" s="73"/>
      <c r="C8" s="73"/>
      <c r="D8" s="73"/>
      <c r="E8" s="48">
        <v>52</v>
      </c>
      <c r="F8" s="49">
        <f t="shared" ref="F8:F15" si="0">SUM(G8:I8)</f>
        <v>18</v>
      </c>
      <c r="G8" s="50">
        <v>14</v>
      </c>
      <c r="H8" s="50">
        <v>4</v>
      </c>
      <c r="I8" s="50">
        <v>0</v>
      </c>
      <c r="J8" s="73"/>
      <c r="K8" s="77"/>
    </row>
    <row r="9" spans="1:12" ht="14.85" customHeight="1" x14ac:dyDescent="0.15">
      <c r="A9" s="66"/>
      <c r="B9" s="73"/>
      <c r="C9" s="73"/>
      <c r="D9" s="73"/>
      <c r="E9" s="48">
        <v>53</v>
      </c>
      <c r="F9" s="49">
        <f t="shared" si="0"/>
        <v>28</v>
      </c>
      <c r="G9" s="50">
        <v>12</v>
      </c>
      <c r="H9" s="50">
        <v>16</v>
      </c>
      <c r="I9" s="50">
        <v>0</v>
      </c>
      <c r="J9" s="73"/>
      <c r="K9" s="77"/>
    </row>
    <row r="10" spans="1:12" ht="14.85" customHeight="1" x14ac:dyDescent="0.15">
      <c r="A10" s="66"/>
      <c r="B10" s="73"/>
      <c r="C10" s="73"/>
      <c r="D10" s="73"/>
      <c r="E10" s="48">
        <v>59</v>
      </c>
      <c r="F10" s="49">
        <f t="shared" si="0"/>
        <v>55</v>
      </c>
      <c r="G10" s="50">
        <v>6</v>
      </c>
      <c r="H10" s="50">
        <v>49</v>
      </c>
      <c r="I10" s="50">
        <v>0</v>
      </c>
      <c r="J10" s="73"/>
      <c r="K10" s="77"/>
    </row>
    <row r="11" spans="1:12" ht="14.85" customHeight="1" x14ac:dyDescent="0.15">
      <c r="A11" s="66"/>
      <c r="B11" s="73"/>
      <c r="C11" s="73"/>
      <c r="D11" s="73"/>
      <c r="E11" s="48">
        <v>73</v>
      </c>
      <c r="F11" s="49">
        <f t="shared" si="0"/>
        <v>9</v>
      </c>
      <c r="G11" s="50">
        <v>1</v>
      </c>
      <c r="H11" s="50">
        <v>8</v>
      </c>
      <c r="I11" s="50">
        <v>0</v>
      </c>
      <c r="J11" s="73"/>
      <c r="K11" s="77"/>
    </row>
    <row r="12" spans="1:12" ht="14.85" customHeight="1" x14ac:dyDescent="0.15">
      <c r="A12" s="66"/>
      <c r="B12" s="73"/>
      <c r="C12" s="73"/>
      <c r="D12" s="73"/>
      <c r="E12" s="48">
        <v>84</v>
      </c>
      <c r="F12" s="49">
        <f t="shared" si="0"/>
        <v>55</v>
      </c>
      <c r="G12" s="50">
        <v>27</v>
      </c>
      <c r="H12" s="50">
        <v>28</v>
      </c>
      <c r="I12" s="50">
        <v>0</v>
      </c>
      <c r="J12" s="73"/>
      <c r="K12" s="77"/>
    </row>
    <row r="13" spans="1:12" ht="14.85" customHeight="1" x14ac:dyDescent="0.15">
      <c r="A13" s="66"/>
      <c r="B13" s="73"/>
      <c r="C13" s="73"/>
      <c r="D13" s="73"/>
      <c r="E13" s="48">
        <v>106</v>
      </c>
      <c r="F13" s="49">
        <f t="shared" si="0"/>
        <v>2</v>
      </c>
      <c r="G13" s="50">
        <v>0</v>
      </c>
      <c r="H13" s="50">
        <v>2</v>
      </c>
      <c r="I13" s="50">
        <v>0</v>
      </c>
      <c r="J13" s="73"/>
      <c r="K13" s="77"/>
    </row>
    <row r="14" spans="1:12" ht="14.85" customHeight="1" x14ac:dyDescent="0.15">
      <c r="A14" s="66"/>
      <c r="B14" s="73"/>
      <c r="C14" s="73"/>
      <c r="D14" s="73"/>
      <c r="E14" s="48">
        <v>112</v>
      </c>
      <c r="F14" s="49">
        <f t="shared" si="0"/>
        <v>1</v>
      </c>
      <c r="G14" s="50">
        <v>0</v>
      </c>
      <c r="H14" s="50">
        <v>1</v>
      </c>
      <c r="I14" s="50">
        <v>0</v>
      </c>
      <c r="J14" s="73"/>
      <c r="K14" s="77"/>
    </row>
    <row r="15" spans="1:12" ht="14.85" customHeight="1" x14ac:dyDescent="0.15">
      <c r="A15" s="66"/>
      <c r="B15" s="73"/>
      <c r="C15" s="73"/>
      <c r="D15" s="73"/>
      <c r="E15" s="48">
        <v>118</v>
      </c>
      <c r="F15" s="49">
        <f t="shared" si="0"/>
        <v>9</v>
      </c>
      <c r="G15" s="50">
        <v>6</v>
      </c>
      <c r="H15" s="50">
        <v>3</v>
      </c>
      <c r="I15" s="50">
        <v>0</v>
      </c>
      <c r="J15" s="73"/>
      <c r="K15" s="77"/>
    </row>
    <row r="16" spans="1:12" ht="14.85" customHeight="1" x14ac:dyDescent="0.15">
      <c r="A16" s="66"/>
      <c r="B16" s="74"/>
      <c r="C16" s="74"/>
      <c r="D16" s="74"/>
      <c r="E16" s="51" t="s">
        <v>6</v>
      </c>
      <c r="F16" s="50">
        <f>SUM(F7:F15)</f>
        <v>195</v>
      </c>
      <c r="G16" s="50">
        <f t="shared" ref="G16:I16" si="1">SUM(G7:G15)</f>
        <v>73</v>
      </c>
      <c r="H16" s="50">
        <f t="shared" si="1"/>
        <v>122</v>
      </c>
      <c r="I16" s="50">
        <f t="shared" si="1"/>
        <v>0</v>
      </c>
      <c r="J16" s="74"/>
      <c r="K16" s="78"/>
    </row>
    <row r="17" spans="1:11" ht="14.85" customHeight="1" x14ac:dyDescent="0.15">
      <c r="A17" s="66"/>
      <c r="B17" s="73" t="s">
        <v>136</v>
      </c>
      <c r="C17" s="73" t="s">
        <v>137</v>
      </c>
      <c r="D17" s="75" t="s">
        <v>138</v>
      </c>
      <c r="E17" s="48">
        <v>44</v>
      </c>
      <c r="F17" s="49">
        <f>SUM(G17:I17)</f>
        <v>120</v>
      </c>
      <c r="G17" s="50">
        <v>0</v>
      </c>
      <c r="H17" s="50">
        <v>120</v>
      </c>
      <c r="I17" s="50">
        <v>0</v>
      </c>
      <c r="J17" s="75" t="s">
        <v>139</v>
      </c>
      <c r="K17" s="76"/>
    </row>
    <row r="18" spans="1:11" ht="14.85" customHeight="1" x14ac:dyDescent="0.15">
      <c r="A18" s="66"/>
      <c r="B18" s="73"/>
      <c r="C18" s="73"/>
      <c r="D18" s="73"/>
      <c r="E18" s="48">
        <v>59</v>
      </c>
      <c r="F18" s="49">
        <f t="shared" ref="F18:F20" si="2">SUM(G18:I18)</f>
        <v>48</v>
      </c>
      <c r="G18" s="50">
        <v>0</v>
      </c>
      <c r="H18" s="50">
        <v>48</v>
      </c>
      <c r="I18" s="50">
        <v>0</v>
      </c>
      <c r="J18" s="73"/>
      <c r="K18" s="77"/>
    </row>
    <row r="19" spans="1:11" ht="14.85" customHeight="1" x14ac:dyDescent="0.15">
      <c r="A19" s="66"/>
      <c r="B19" s="73"/>
      <c r="C19" s="73"/>
      <c r="D19" s="73"/>
      <c r="E19" s="48">
        <v>74</v>
      </c>
      <c r="F19" s="49">
        <f t="shared" si="2"/>
        <v>26</v>
      </c>
      <c r="G19" s="50">
        <v>0</v>
      </c>
      <c r="H19" s="50">
        <v>26</v>
      </c>
      <c r="I19" s="50">
        <v>0</v>
      </c>
      <c r="J19" s="73"/>
      <c r="K19" s="77"/>
    </row>
    <row r="20" spans="1:11" ht="14.85" customHeight="1" x14ac:dyDescent="0.15">
      <c r="A20" s="66"/>
      <c r="B20" s="73"/>
      <c r="C20" s="73"/>
      <c r="D20" s="73"/>
      <c r="E20" s="48">
        <v>84</v>
      </c>
      <c r="F20" s="49">
        <f t="shared" si="2"/>
        <v>176</v>
      </c>
      <c r="G20" s="50">
        <v>0</v>
      </c>
      <c r="H20" s="50">
        <v>176</v>
      </c>
      <c r="I20" s="50">
        <v>0</v>
      </c>
      <c r="J20" s="73"/>
      <c r="K20" s="77"/>
    </row>
    <row r="21" spans="1:11" ht="14.85" customHeight="1" x14ac:dyDescent="0.15">
      <c r="A21" s="66"/>
      <c r="B21" s="74"/>
      <c r="C21" s="74"/>
      <c r="D21" s="74"/>
      <c r="E21" s="51" t="s">
        <v>6</v>
      </c>
      <c r="F21" s="50">
        <f>SUM(F17:F20)</f>
        <v>370</v>
      </c>
      <c r="G21" s="50">
        <f>SUM(G17:G20)</f>
        <v>0</v>
      </c>
      <c r="H21" s="50">
        <f>SUM(H17:H20)</f>
        <v>370</v>
      </c>
      <c r="I21" s="50">
        <f>SUM(I17:I20)</f>
        <v>0</v>
      </c>
      <c r="J21" s="74"/>
      <c r="K21" s="78"/>
    </row>
    <row r="22" spans="1:11" ht="14.85" customHeight="1" x14ac:dyDescent="0.15">
      <c r="A22" s="66"/>
      <c r="B22" s="73" t="s">
        <v>51</v>
      </c>
      <c r="C22" s="73" t="s">
        <v>52</v>
      </c>
      <c r="D22" s="75" t="s">
        <v>53</v>
      </c>
      <c r="E22" s="48">
        <v>39</v>
      </c>
      <c r="F22" s="49">
        <f>SUM(G22:I22)</f>
        <v>96</v>
      </c>
      <c r="G22" s="50">
        <v>9</v>
      </c>
      <c r="H22" s="50">
        <v>0</v>
      </c>
      <c r="I22" s="50">
        <v>87</v>
      </c>
      <c r="J22" s="75" t="s">
        <v>54</v>
      </c>
      <c r="K22" s="76"/>
    </row>
    <row r="23" spans="1:11" ht="14.85" customHeight="1" x14ac:dyDescent="0.15">
      <c r="A23" s="66"/>
      <c r="B23" s="73"/>
      <c r="C23" s="73"/>
      <c r="D23" s="73"/>
      <c r="E23" s="48">
        <v>49</v>
      </c>
      <c r="F23" s="49">
        <f t="shared" ref="F23:F26" si="3">SUM(G23:I23)</f>
        <v>78</v>
      </c>
      <c r="G23" s="50">
        <v>7</v>
      </c>
      <c r="H23" s="50">
        <v>2</v>
      </c>
      <c r="I23" s="50">
        <v>69</v>
      </c>
      <c r="J23" s="73"/>
      <c r="K23" s="77"/>
    </row>
    <row r="24" spans="1:11" ht="14.85" customHeight="1" x14ac:dyDescent="0.15">
      <c r="A24" s="66"/>
      <c r="B24" s="73"/>
      <c r="C24" s="73"/>
      <c r="D24" s="73"/>
      <c r="E24" s="48">
        <v>59</v>
      </c>
      <c r="F24" s="49">
        <f t="shared" si="3"/>
        <v>398</v>
      </c>
      <c r="G24" s="50">
        <v>200</v>
      </c>
      <c r="H24" s="50">
        <v>158</v>
      </c>
      <c r="I24" s="50">
        <v>40</v>
      </c>
      <c r="J24" s="73"/>
      <c r="K24" s="77"/>
    </row>
    <row r="25" spans="1:11" ht="14.85" customHeight="1" x14ac:dyDescent="0.15">
      <c r="A25" s="66"/>
      <c r="B25" s="73"/>
      <c r="C25" s="73"/>
      <c r="D25" s="73"/>
      <c r="E25" s="48">
        <v>70</v>
      </c>
      <c r="F25" s="49">
        <f t="shared" si="3"/>
        <v>162</v>
      </c>
      <c r="G25" s="50">
        <v>93</v>
      </c>
      <c r="H25" s="50">
        <v>63</v>
      </c>
      <c r="I25" s="50">
        <v>6</v>
      </c>
      <c r="J25" s="73"/>
      <c r="K25" s="77"/>
    </row>
    <row r="26" spans="1:11" ht="14.85" customHeight="1" x14ac:dyDescent="0.15">
      <c r="A26" s="66"/>
      <c r="B26" s="73"/>
      <c r="C26" s="73"/>
      <c r="D26" s="73"/>
      <c r="E26" s="48">
        <v>84</v>
      </c>
      <c r="F26" s="49">
        <f t="shared" si="3"/>
        <v>277</v>
      </c>
      <c r="G26" s="50">
        <v>178</v>
      </c>
      <c r="H26" s="50">
        <v>87</v>
      </c>
      <c r="I26" s="50">
        <v>12</v>
      </c>
      <c r="J26" s="73"/>
      <c r="K26" s="77"/>
    </row>
    <row r="27" spans="1:11" ht="14.85" customHeight="1" x14ac:dyDescent="0.15">
      <c r="A27" s="66"/>
      <c r="B27" s="73"/>
      <c r="C27" s="73"/>
      <c r="D27" s="73"/>
      <c r="E27" s="48">
        <v>100</v>
      </c>
      <c r="F27" s="49">
        <f t="shared" ref="F27" si="4">SUM(G27:I27)</f>
        <v>44</v>
      </c>
      <c r="G27" s="50">
        <v>14</v>
      </c>
      <c r="H27" s="50">
        <v>24</v>
      </c>
      <c r="I27" s="50">
        <v>6</v>
      </c>
      <c r="J27" s="73"/>
      <c r="K27" s="77"/>
    </row>
    <row r="28" spans="1:11" ht="14.85" customHeight="1" x14ac:dyDescent="0.15">
      <c r="A28" s="67"/>
      <c r="B28" s="74"/>
      <c r="C28" s="74"/>
      <c r="D28" s="74"/>
      <c r="E28" s="51" t="s">
        <v>6</v>
      </c>
      <c r="F28" s="50">
        <f>SUM(F22:F27)</f>
        <v>1055</v>
      </c>
      <c r="G28" s="50">
        <f t="shared" ref="G28:I28" si="5">SUM(G22:G26)</f>
        <v>487</v>
      </c>
      <c r="H28" s="50">
        <f t="shared" si="5"/>
        <v>310</v>
      </c>
      <c r="I28" s="50">
        <f t="shared" si="5"/>
        <v>214</v>
      </c>
      <c r="J28" s="74"/>
      <c r="K28" s="78"/>
    </row>
    <row r="29" spans="1:11" s="62" customFormat="1" ht="14.85" customHeight="1" x14ac:dyDescent="0.15">
      <c r="A29" s="120" t="s">
        <v>27</v>
      </c>
      <c r="B29" s="121"/>
      <c r="C29" s="121"/>
      <c r="D29" s="122"/>
      <c r="E29" s="61"/>
      <c r="F29" s="45">
        <f>SUM(F16,F21,F28)</f>
        <v>1620</v>
      </c>
      <c r="G29" s="45">
        <f t="shared" ref="G29:I29" si="6">SUM(G16,G21,G28)</f>
        <v>560</v>
      </c>
      <c r="H29" s="45">
        <f t="shared" si="6"/>
        <v>802</v>
      </c>
      <c r="I29" s="45">
        <f t="shared" si="6"/>
        <v>214</v>
      </c>
      <c r="J29" s="45"/>
      <c r="K29" s="44"/>
    </row>
    <row r="30" spans="1:11" ht="14.85" customHeight="1" x14ac:dyDescent="0.15">
      <c r="A30" s="65" t="s">
        <v>147</v>
      </c>
      <c r="B30" s="73" t="s">
        <v>84</v>
      </c>
      <c r="C30" s="73" t="s">
        <v>80</v>
      </c>
      <c r="D30" s="75" t="s">
        <v>86</v>
      </c>
      <c r="E30" s="48">
        <v>59</v>
      </c>
      <c r="F30" s="49">
        <f>SUM(G30:I30)</f>
        <v>119</v>
      </c>
      <c r="G30" s="50">
        <v>119</v>
      </c>
      <c r="H30" s="50">
        <v>0</v>
      </c>
      <c r="I30" s="50">
        <v>0</v>
      </c>
      <c r="J30" s="75" t="s">
        <v>87</v>
      </c>
      <c r="K30" s="76" t="s">
        <v>88</v>
      </c>
    </row>
    <row r="31" spans="1:11" ht="14.85" customHeight="1" x14ac:dyDescent="0.15">
      <c r="A31" s="66"/>
      <c r="B31" s="73"/>
      <c r="C31" s="73"/>
      <c r="D31" s="73"/>
      <c r="E31" s="48">
        <v>84</v>
      </c>
      <c r="F31" s="49">
        <f t="shared" ref="F31:F32" si="7">SUM(G31:I31)</f>
        <v>400</v>
      </c>
      <c r="G31" s="50">
        <v>400</v>
      </c>
      <c r="H31" s="50">
        <v>0</v>
      </c>
      <c r="I31" s="50">
        <v>0</v>
      </c>
      <c r="J31" s="73"/>
      <c r="K31" s="77"/>
    </row>
    <row r="32" spans="1:11" ht="14.85" customHeight="1" x14ac:dyDescent="0.15">
      <c r="A32" s="66"/>
      <c r="B32" s="73"/>
      <c r="C32" s="73"/>
      <c r="D32" s="73"/>
      <c r="E32" s="48">
        <v>114</v>
      </c>
      <c r="F32" s="49">
        <f t="shared" si="7"/>
        <v>242</v>
      </c>
      <c r="G32" s="50">
        <v>242</v>
      </c>
      <c r="H32" s="50">
        <v>0</v>
      </c>
      <c r="I32" s="50">
        <v>0</v>
      </c>
      <c r="J32" s="73"/>
      <c r="K32" s="77"/>
    </row>
    <row r="33" spans="1:11" ht="14.85" customHeight="1" x14ac:dyDescent="0.15">
      <c r="A33" s="66"/>
      <c r="B33" s="74"/>
      <c r="C33" s="74"/>
      <c r="D33" s="74"/>
      <c r="E33" s="51" t="s">
        <v>6</v>
      </c>
      <c r="F33" s="50">
        <f>SUM(F30:F32)</f>
        <v>761</v>
      </c>
      <c r="G33" s="50">
        <f>SUM(G30:G32)</f>
        <v>761</v>
      </c>
      <c r="H33" s="50">
        <f>SUM(H30:H32)</f>
        <v>0</v>
      </c>
      <c r="I33" s="50">
        <f>SUM(I30:I32)</f>
        <v>0</v>
      </c>
      <c r="J33" s="74"/>
      <c r="K33" s="78"/>
    </row>
    <row r="34" spans="1:11" ht="14.85" customHeight="1" x14ac:dyDescent="0.15">
      <c r="A34" s="66"/>
      <c r="B34" s="73" t="s">
        <v>75</v>
      </c>
      <c r="C34" s="73" t="s">
        <v>76</v>
      </c>
      <c r="D34" s="75" t="s">
        <v>78</v>
      </c>
      <c r="E34" s="48">
        <v>36</v>
      </c>
      <c r="F34" s="49">
        <f>SUM(G34:I34)</f>
        <v>46</v>
      </c>
      <c r="G34" s="50">
        <f>0</f>
        <v>0</v>
      </c>
      <c r="H34" s="50">
        <v>0</v>
      </c>
      <c r="I34" s="50">
        <v>46</v>
      </c>
      <c r="J34" s="75" t="s">
        <v>77</v>
      </c>
      <c r="K34" s="76"/>
    </row>
    <row r="35" spans="1:11" ht="14.85" customHeight="1" x14ac:dyDescent="0.15">
      <c r="A35" s="66"/>
      <c r="B35" s="73"/>
      <c r="C35" s="73"/>
      <c r="D35" s="73"/>
      <c r="E35" s="48">
        <v>41</v>
      </c>
      <c r="F35" s="49">
        <f t="shared" ref="F35:F38" si="8">SUM(G35:I35)</f>
        <v>46</v>
      </c>
      <c r="G35" s="50">
        <v>0</v>
      </c>
      <c r="H35" s="50">
        <v>7</v>
      </c>
      <c r="I35" s="50">
        <v>39</v>
      </c>
      <c r="J35" s="73"/>
      <c r="K35" s="77"/>
    </row>
    <row r="36" spans="1:11" ht="14.85" customHeight="1" x14ac:dyDescent="0.15">
      <c r="A36" s="66"/>
      <c r="B36" s="73"/>
      <c r="C36" s="73"/>
      <c r="D36" s="73"/>
      <c r="E36" s="48">
        <v>59</v>
      </c>
      <c r="F36" s="49">
        <f t="shared" si="8"/>
        <v>531</v>
      </c>
      <c r="G36" s="50">
        <f>96+130</f>
        <v>226</v>
      </c>
      <c r="H36" s="50">
        <v>305</v>
      </c>
      <c r="I36" s="50">
        <v>0</v>
      </c>
      <c r="J36" s="73"/>
      <c r="K36" s="77"/>
    </row>
    <row r="37" spans="1:11" ht="14.85" customHeight="1" x14ac:dyDescent="0.15">
      <c r="A37" s="66"/>
      <c r="B37" s="73"/>
      <c r="C37" s="73"/>
      <c r="D37" s="73"/>
      <c r="E37" s="48">
        <v>74</v>
      </c>
      <c r="F37" s="49">
        <f t="shared" si="8"/>
        <v>70</v>
      </c>
      <c r="G37" s="50">
        <v>0</v>
      </c>
      <c r="H37" s="50">
        <v>70</v>
      </c>
      <c r="I37" s="50">
        <v>0</v>
      </c>
      <c r="J37" s="73"/>
      <c r="K37" s="77"/>
    </row>
    <row r="38" spans="1:11" ht="14.85" customHeight="1" x14ac:dyDescent="0.15">
      <c r="A38" s="66"/>
      <c r="B38" s="73"/>
      <c r="C38" s="73"/>
      <c r="D38" s="73"/>
      <c r="E38" s="48">
        <v>84</v>
      </c>
      <c r="F38" s="49">
        <f t="shared" si="8"/>
        <v>66</v>
      </c>
      <c r="G38" s="50">
        <v>4</v>
      </c>
      <c r="H38" s="50">
        <v>62</v>
      </c>
      <c r="I38" s="50">
        <v>0</v>
      </c>
      <c r="J38" s="73"/>
      <c r="K38" s="77"/>
    </row>
    <row r="39" spans="1:11" ht="14.85" customHeight="1" x14ac:dyDescent="0.15">
      <c r="A39" s="66"/>
      <c r="B39" s="74"/>
      <c r="C39" s="74"/>
      <c r="D39" s="74"/>
      <c r="E39" s="51" t="s">
        <v>6</v>
      </c>
      <c r="F39" s="50">
        <f>SUM(F34:F38)</f>
        <v>759</v>
      </c>
      <c r="G39" s="50">
        <f>SUM(G34:G38)</f>
        <v>230</v>
      </c>
      <c r="H39" s="50">
        <f>SUM(H34:H38)</f>
        <v>444</v>
      </c>
      <c r="I39" s="50">
        <f>SUM(I34:I38)</f>
        <v>85</v>
      </c>
      <c r="J39" s="74"/>
      <c r="K39" s="78"/>
    </row>
    <row r="40" spans="1:11" s="52" customFormat="1" ht="14.85" customHeight="1" x14ac:dyDescent="0.15">
      <c r="A40" s="66"/>
      <c r="B40" s="97" t="s">
        <v>141</v>
      </c>
      <c r="C40" s="97" t="s">
        <v>61</v>
      </c>
      <c r="D40" s="99" t="s">
        <v>142</v>
      </c>
      <c r="E40" s="48">
        <v>59</v>
      </c>
      <c r="F40" s="49">
        <f>SUM(G40:I40)</f>
        <v>897</v>
      </c>
      <c r="G40" s="50">
        <f>508+113+116+160</f>
        <v>897</v>
      </c>
      <c r="H40" s="50">
        <v>0</v>
      </c>
      <c r="I40" s="50">
        <v>0</v>
      </c>
      <c r="J40" s="99" t="s">
        <v>143</v>
      </c>
      <c r="K40" s="100"/>
    </row>
    <row r="41" spans="1:11" s="52" customFormat="1" ht="14.85" customHeight="1" x14ac:dyDescent="0.15">
      <c r="A41" s="66"/>
      <c r="B41" s="97"/>
      <c r="C41" s="97"/>
      <c r="D41" s="97"/>
      <c r="E41" s="48">
        <v>84</v>
      </c>
      <c r="F41" s="49">
        <f>SUM(G41:I41)</f>
        <v>275</v>
      </c>
      <c r="G41" s="50">
        <f>105+114+56</f>
        <v>275</v>
      </c>
      <c r="H41" s="50">
        <v>0</v>
      </c>
      <c r="I41" s="50">
        <v>0</v>
      </c>
      <c r="J41" s="97"/>
      <c r="K41" s="101"/>
    </row>
    <row r="42" spans="1:11" s="52" customFormat="1" ht="14.85" customHeight="1" x14ac:dyDescent="0.15">
      <c r="A42" s="66"/>
      <c r="B42" s="98"/>
      <c r="C42" s="98"/>
      <c r="D42" s="98"/>
      <c r="E42" s="51" t="s">
        <v>6</v>
      </c>
      <c r="F42" s="50">
        <f>SUM(F40:F41)</f>
        <v>1172</v>
      </c>
      <c r="G42" s="50">
        <f>SUM(G40:G41)</f>
        <v>1172</v>
      </c>
      <c r="H42" s="50">
        <f>SUM(H40:H41)</f>
        <v>0</v>
      </c>
      <c r="I42" s="50">
        <f>SUM(I40:I41)</f>
        <v>0</v>
      </c>
      <c r="J42" s="98"/>
      <c r="K42" s="102"/>
    </row>
    <row r="43" spans="1:11" ht="14.85" customHeight="1" x14ac:dyDescent="0.15">
      <c r="A43" s="66"/>
      <c r="B43" s="73" t="s">
        <v>101</v>
      </c>
      <c r="C43" s="73" t="s">
        <v>80</v>
      </c>
      <c r="D43" s="75" t="s">
        <v>102</v>
      </c>
      <c r="E43" s="48">
        <v>78</v>
      </c>
      <c r="F43" s="49">
        <f>SUM(G43:I43)</f>
        <v>179</v>
      </c>
      <c r="G43" s="50">
        <v>179</v>
      </c>
      <c r="H43" s="50">
        <v>0</v>
      </c>
      <c r="I43" s="50">
        <v>0</v>
      </c>
      <c r="J43" s="75" t="s">
        <v>103</v>
      </c>
      <c r="K43" s="76"/>
    </row>
    <row r="44" spans="1:11" ht="14.85" customHeight="1" x14ac:dyDescent="0.15">
      <c r="A44" s="66"/>
      <c r="B44" s="73"/>
      <c r="C44" s="73"/>
      <c r="D44" s="73"/>
      <c r="E44" s="48">
        <v>84</v>
      </c>
      <c r="F44" s="49">
        <f t="shared" ref="F44" si="9">SUM(G44:I44)</f>
        <v>248</v>
      </c>
      <c r="G44" s="50">
        <v>248</v>
      </c>
      <c r="H44" s="50">
        <v>0</v>
      </c>
      <c r="I44" s="50">
        <v>0</v>
      </c>
      <c r="J44" s="73"/>
      <c r="K44" s="77"/>
    </row>
    <row r="45" spans="1:11" ht="14.85" customHeight="1" x14ac:dyDescent="0.15">
      <c r="A45" s="66"/>
      <c r="B45" s="74"/>
      <c r="C45" s="74"/>
      <c r="D45" s="74"/>
      <c r="E45" s="51" t="s">
        <v>6</v>
      </c>
      <c r="F45" s="50">
        <f>SUM(F43:F44)</f>
        <v>427</v>
      </c>
      <c r="G45" s="50">
        <f>SUM(G43:G44)</f>
        <v>427</v>
      </c>
      <c r="H45" s="50">
        <f>SUM(H43:H44)</f>
        <v>0</v>
      </c>
      <c r="I45" s="50">
        <f>SUM(I43:I44)</f>
        <v>0</v>
      </c>
      <c r="J45" s="74"/>
      <c r="K45" s="78"/>
    </row>
    <row r="46" spans="1:11" ht="14.85" customHeight="1" x14ac:dyDescent="0.15">
      <c r="A46" s="66"/>
      <c r="B46" s="73" t="s">
        <v>116</v>
      </c>
      <c r="C46" s="73" t="s">
        <v>120</v>
      </c>
      <c r="D46" s="75" t="s">
        <v>121</v>
      </c>
      <c r="E46" s="48">
        <v>84</v>
      </c>
      <c r="F46" s="49">
        <f>SUM(G46:I46)</f>
        <v>430</v>
      </c>
      <c r="G46" s="50">
        <f>299+131</f>
        <v>430</v>
      </c>
      <c r="H46" s="50">
        <v>0</v>
      </c>
      <c r="I46" s="50">
        <v>0</v>
      </c>
      <c r="J46" s="75" t="s">
        <v>119</v>
      </c>
      <c r="K46" s="76"/>
    </row>
    <row r="47" spans="1:11" ht="14.85" customHeight="1" x14ac:dyDescent="0.15">
      <c r="A47" s="66"/>
      <c r="B47" s="74"/>
      <c r="C47" s="74"/>
      <c r="D47" s="74"/>
      <c r="E47" s="51" t="s">
        <v>6</v>
      </c>
      <c r="F47" s="50">
        <f>SUM(F46:F46)</f>
        <v>430</v>
      </c>
      <c r="G47" s="50">
        <f>SUM(G46:G46)</f>
        <v>430</v>
      </c>
      <c r="H47" s="50">
        <f>SUM(H46:H46)</f>
        <v>0</v>
      </c>
      <c r="I47" s="50">
        <f>SUM(I46:I46)</f>
        <v>0</v>
      </c>
      <c r="J47" s="74"/>
      <c r="K47" s="78"/>
    </row>
    <row r="48" spans="1:11" ht="14.85" customHeight="1" x14ac:dyDescent="0.15">
      <c r="A48" s="66"/>
      <c r="B48" s="73" t="s">
        <v>71</v>
      </c>
      <c r="C48" s="73" t="s">
        <v>72</v>
      </c>
      <c r="D48" s="75" t="s">
        <v>73</v>
      </c>
      <c r="E48" s="48">
        <v>84</v>
      </c>
      <c r="F48" s="49">
        <f>SUM(G48:I48)</f>
        <v>362</v>
      </c>
      <c r="G48" s="50">
        <v>362</v>
      </c>
      <c r="H48" s="50">
        <v>0</v>
      </c>
      <c r="I48" s="50">
        <v>0</v>
      </c>
      <c r="J48" s="75" t="s">
        <v>74</v>
      </c>
      <c r="K48" s="103"/>
    </row>
    <row r="49" spans="1:11" ht="14.85" customHeight="1" x14ac:dyDescent="0.15">
      <c r="A49" s="66"/>
      <c r="B49" s="73"/>
      <c r="C49" s="73"/>
      <c r="D49" s="73"/>
      <c r="E49" s="48">
        <v>99</v>
      </c>
      <c r="F49" s="49">
        <f>SUM(G49:I49)</f>
        <v>137</v>
      </c>
      <c r="G49" s="50">
        <v>137</v>
      </c>
      <c r="H49" s="50">
        <v>0</v>
      </c>
      <c r="I49" s="50">
        <v>0</v>
      </c>
      <c r="J49" s="73"/>
      <c r="K49" s="104"/>
    </row>
    <row r="50" spans="1:11" ht="14.85" customHeight="1" x14ac:dyDescent="0.15">
      <c r="A50" s="66"/>
      <c r="B50" s="74"/>
      <c r="C50" s="74"/>
      <c r="D50" s="74"/>
      <c r="E50" s="51" t="s">
        <v>6</v>
      </c>
      <c r="F50" s="50">
        <f>SUM(F48:F49)</f>
        <v>499</v>
      </c>
      <c r="G50" s="50">
        <f>SUM(G48:G49)</f>
        <v>499</v>
      </c>
      <c r="H50" s="50">
        <f>SUM(H48:H49)</f>
        <v>0</v>
      </c>
      <c r="I50" s="50">
        <f>SUM(I48:I49)</f>
        <v>0</v>
      </c>
      <c r="J50" s="74"/>
      <c r="K50" s="105"/>
    </row>
    <row r="51" spans="1:11" ht="14.85" customHeight="1" x14ac:dyDescent="0.15">
      <c r="A51" s="66"/>
      <c r="B51" s="75" t="s">
        <v>64</v>
      </c>
      <c r="C51" s="75" t="s">
        <v>48</v>
      </c>
      <c r="D51" s="75" t="s">
        <v>65</v>
      </c>
      <c r="E51" s="48">
        <v>84</v>
      </c>
      <c r="F51" s="49">
        <f>SUM(G51:I51)</f>
        <v>574</v>
      </c>
      <c r="G51" s="50">
        <v>574</v>
      </c>
      <c r="H51" s="50">
        <v>0</v>
      </c>
      <c r="I51" s="50">
        <v>0</v>
      </c>
      <c r="J51" s="75" t="s">
        <v>66</v>
      </c>
      <c r="K51" s="76"/>
    </row>
    <row r="52" spans="1:11" ht="14.85" customHeight="1" x14ac:dyDescent="0.15">
      <c r="A52" s="66"/>
      <c r="B52" s="73"/>
      <c r="C52" s="73"/>
      <c r="D52" s="73"/>
      <c r="E52" s="48">
        <v>111</v>
      </c>
      <c r="F52" s="49">
        <f t="shared" ref="F52:F53" si="10">SUM(G52:I52)</f>
        <v>76</v>
      </c>
      <c r="G52" s="50">
        <v>76</v>
      </c>
      <c r="H52" s="50">
        <v>0</v>
      </c>
      <c r="I52" s="50">
        <v>0</v>
      </c>
      <c r="J52" s="73"/>
      <c r="K52" s="77"/>
    </row>
    <row r="53" spans="1:11" ht="14.85" customHeight="1" x14ac:dyDescent="0.15">
      <c r="A53" s="66"/>
      <c r="B53" s="73"/>
      <c r="C53" s="73"/>
      <c r="D53" s="73"/>
      <c r="E53" s="48">
        <v>115</v>
      </c>
      <c r="F53" s="49">
        <f t="shared" si="10"/>
        <v>76</v>
      </c>
      <c r="G53" s="50">
        <v>76</v>
      </c>
      <c r="H53" s="50">
        <v>0</v>
      </c>
      <c r="I53" s="50">
        <v>0</v>
      </c>
      <c r="J53" s="73"/>
      <c r="K53" s="77"/>
    </row>
    <row r="54" spans="1:11" ht="14.85" customHeight="1" x14ac:dyDescent="0.15">
      <c r="A54" s="66"/>
      <c r="B54" s="74"/>
      <c r="C54" s="74"/>
      <c r="D54" s="74"/>
      <c r="E54" s="51" t="s">
        <v>6</v>
      </c>
      <c r="F54" s="50">
        <f>SUM(F51:F53)</f>
        <v>726</v>
      </c>
      <c r="G54" s="50">
        <f>SUM(G51:G53)</f>
        <v>726</v>
      </c>
      <c r="H54" s="50">
        <f>SUM(H51:H53)</f>
        <v>0</v>
      </c>
      <c r="I54" s="50">
        <f>SUM(I51:I53)</f>
        <v>0</v>
      </c>
      <c r="J54" s="74"/>
      <c r="K54" s="78"/>
    </row>
    <row r="55" spans="1:11" ht="14.85" customHeight="1" x14ac:dyDescent="0.15">
      <c r="A55" s="66"/>
      <c r="B55" s="73" t="s">
        <v>125</v>
      </c>
      <c r="C55" s="73" t="s">
        <v>48</v>
      </c>
      <c r="D55" s="75" t="s">
        <v>126</v>
      </c>
      <c r="E55" s="48">
        <v>74</v>
      </c>
      <c r="F55" s="49">
        <f>SUM(G55:I55)</f>
        <v>281</v>
      </c>
      <c r="G55" s="50">
        <f>78+75+75+53</f>
        <v>281</v>
      </c>
      <c r="H55" s="50">
        <v>0</v>
      </c>
      <c r="I55" s="50">
        <v>0</v>
      </c>
      <c r="J55" s="75" t="s">
        <v>127</v>
      </c>
      <c r="K55" s="76"/>
    </row>
    <row r="56" spans="1:11" ht="14.85" customHeight="1" x14ac:dyDescent="0.15">
      <c r="A56" s="66"/>
      <c r="B56" s="73"/>
      <c r="C56" s="73"/>
      <c r="D56" s="73"/>
      <c r="E56" s="48">
        <v>84</v>
      </c>
      <c r="F56" s="49">
        <f t="shared" ref="F56:F57" si="11">SUM(G56:I56)</f>
        <v>568</v>
      </c>
      <c r="G56" s="50">
        <f>205+363</f>
        <v>568</v>
      </c>
      <c r="H56" s="50">
        <v>0</v>
      </c>
      <c r="I56" s="50">
        <v>0</v>
      </c>
      <c r="J56" s="73"/>
      <c r="K56" s="77"/>
    </row>
    <row r="57" spans="1:11" ht="14.85" customHeight="1" x14ac:dyDescent="0.15">
      <c r="A57" s="66"/>
      <c r="B57" s="73"/>
      <c r="C57" s="73"/>
      <c r="D57" s="73"/>
      <c r="E57" s="48">
        <v>99</v>
      </c>
      <c r="F57" s="49">
        <f t="shared" si="11"/>
        <v>146</v>
      </c>
      <c r="G57" s="50">
        <v>146</v>
      </c>
      <c r="H57" s="50">
        <v>0</v>
      </c>
      <c r="I57" s="50">
        <v>0</v>
      </c>
      <c r="J57" s="73"/>
      <c r="K57" s="77"/>
    </row>
    <row r="58" spans="1:11" ht="14.85" customHeight="1" x14ac:dyDescent="0.15">
      <c r="A58" s="66"/>
      <c r="B58" s="74"/>
      <c r="C58" s="74"/>
      <c r="D58" s="74"/>
      <c r="E58" s="51" t="s">
        <v>6</v>
      </c>
      <c r="F58" s="50">
        <f>SUM(F55:F57)</f>
        <v>995</v>
      </c>
      <c r="G58" s="50">
        <f t="shared" ref="G58:I58" si="12">SUM(G55:G57)</f>
        <v>995</v>
      </c>
      <c r="H58" s="50">
        <f t="shared" si="12"/>
        <v>0</v>
      </c>
      <c r="I58" s="50">
        <f t="shared" si="12"/>
        <v>0</v>
      </c>
      <c r="J58" s="74"/>
      <c r="K58" s="78"/>
    </row>
    <row r="59" spans="1:11" ht="14.85" customHeight="1" x14ac:dyDescent="0.15">
      <c r="A59" s="66"/>
      <c r="B59" s="73" t="s">
        <v>154</v>
      </c>
      <c r="C59" s="73" t="s">
        <v>61</v>
      </c>
      <c r="D59" s="75" t="s">
        <v>155</v>
      </c>
      <c r="E59" s="48">
        <v>74</v>
      </c>
      <c r="F59" s="49">
        <f>SUM(G59:I59)</f>
        <v>101</v>
      </c>
      <c r="G59" s="50">
        <v>101</v>
      </c>
      <c r="H59" s="50">
        <v>0</v>
      </c>
      <c r="I59" s="50">
        <v>0</v>
      </c>
      <c r="J59" s="75" t="s">
        <v>156</v>
      </c>
      <c r="K59" s="76" t="s">
        <v>157</v>
      </c>
    </row>
    <row r="60" spans="1:11" ht="14.85" customHeight="1" x14ac:dyDescent="0.15">
      <c r="A60" s="66"/>
      <c r="B60" s="73"/>
      <c r="C60" s="73"/>
      <c r="D60" s="73"/>
      <c r="E60" s="48">
        <v>84</v>
      </c>
      <c r="F60" s="49">
        <f t="shared" ref="F60:F62" si="13">SUM(G60:I60)</f>
        <v>745</v>
      </c>
      <c r="G60" s="50">
        <v>745</v>
      </c>
      <c r="H60" s="50">
        <v>0</v>
      </c>
      <c r="I60" s="50">
        <v>0</v>
      </c>
      <c r="J60" s="73"/>
      <c r="K60" s="77"/>
    </row>
    <row r="61" spans="1:11" ht="14.85" customHeight="1" x14ac:dyDescent="0.15">
      <c r="A61" s="66"/>
      <c r="B61" s="73"/>
      <c r="C61" s="73"/>
      <c r="D61" s="73"/>
      <c r="E61" s="48">
        <v>97</v>
      </c>
      <c r="F61" s="49">
        <f t="shared" si="13"/>
        <v>380</v>
      </c>
      <c r="G61" s="50">
        <v>380</v>
      </c>
      <c r="H61" s="50">
        <v>0</v>
      </c>
      <c r="I61" s="50">
        <v>0</v>
      </c>
      <c r="J61" s="73"/>
      <c r="K61" s="77"/>
    </row>
    <row r="62" spans="1:11" ht="14.85" customHeight="1" x14ac:dyDescent="0.15">
      <c r="A62" s="66"/>
      <c r="B62" s="73"/>
      <c r="C62" s="73"/>
      <c r="D62" s="73"/>
      <c r="E62" s="48">
        <v>110</v>
      </c>
      <c r="F62" s="49">
        <f t="shared" si="13"/>
        <v>36</v>
      </c>
      <c r="G62" s="50">
        <v>36</v>
      </c>
      <c r="H62" s="50">
        <v>0</v>
      </c>
      <c r="I62" s="50">
        <v>0</v>
      </c>
      <c r="J62" s="73"/>
      <c r="K62" s="77"/>
    </row>
    <row r="63" spans="1:11" ht="14.85" customHeight="1" x14ac:dyDescent="0.15">
      <c r="A63" s="67"/>
      <c r="B63" s="74"/>
      <c r="C63" s="74"/>
      <c r="D63" s="74"/>
      <c r="E63" s="51" t="s">
        <v>6</v>
      </c>
      <c r="F63" s="50">
        <f>SUM(F59:F62)</f>
        <v>1262</v>
      </c>
      <c r="G63" s="50">
        <f t="shared" ref="G63:I63" si="14">SUM(G59:G62)</f>
        <v>1262</v>
      </c>
      <c r="H63" s="50">
        <f t="shared" si="14"/>
        <v>0</v>
      </c>
      <c r="I63" s="50">
        <f t="shared" si="14"/>
        <v>0</v>
      </c>
      <c r="J63" s="74"/>
      <c r="K63" s="78"/>
    </row>
    <row r="64" spans="1:11" s="62" customFormat="1" ht="14.85" customHeight="1" x14ac:dyDescent="0.15">
      <c r="A64" s="94" t="s">
        <v>27</v>
      </c>
      <c r="B64" s="95"/>
      <c r="C64" s="95"/>
      <c r="D64" s="96"/>
      <c r="E64" s="61"/>
      <c r="F64" s="45">
        <f>SUM(F33,F39,F42,F45,F47,F50,F54,F58,F63)</f>
        <v>7031</v>
      </c>
      <c r="G64" s="45">
        <f t="shared" ref="G64:I64" si="15">SUM(G33,G39,G42,G45,G47,G50,G54,G58,G63)</f>
        <v>6502</v>
      </c>
      <c r="H64" s="45">
        <f t="shared" si="15"/>
        <v>444</v>
      </c>
      <c r="I64" s="45">
        <f t="shared" si="15"/>
        <v>85</v>
      </c>
      <c r="J64" s="45"/>
      <c r="K64" s="44"/>
    </row>
    <row r="65" spans="1:11" ht="14.85" customHeight="1" x14ac:dyDescent="0.15">
      <c r="A65" s="66" t="s">
        <v>151</v>
      </c>
      <c r="B65" s="73" t="s">
        <v>140</v>
      </c>
      <c r="C65" s="73" t="s">
        <v>91</v>
      </c>
      <c r="D65" s="75" t="s">
        <v>144</v>
      </c>
      <c r="E65" s="48">
        <v>74</v>
      </c>
      <c r="F65" s="49">
        <f>SUM(G65:I65)</f>
        <v>131</v>
      </c>
      <c r="G65" s="50">
        <f>79+52</f>
        <v>131</v>
      </c>
      <c r="H65" s="50">
        <v>0</v>
      </c>
      <c r="I65" s="50">
        <v>0</v>
      </c>
      <c r="J65" s="75" t="s">
        <v>145</v>
      </c>
      <c r="K65" s="76"/>
    </row>
    <row r="66" spans="1:11" ht="14.85" customHeight="1" x14ac:dyDescent="0.15">
      <c r="A66" s="66"/>
      <c r="B66" s="73"/>
      <c r="C66" s="73"/>
      <c r="D66" s="73"/>
      <c r="E66" s="48">
        <v>84</v>
      </c>
      <c r="F66" s="49">
        <f t="shared" ref="F66" si="16">SUM(G66:I66)</f>
        <v>841</v>
      </c>
      <c r="G66" s="50">
        <f>595+26+13+124+48+17+12+6</f>
        <v>841</v>
      </c>
      <c r="H66" s="50">
        <v>0</v>
      </c>
      <c r="I66" s="50">
        <v>0</v>
      </c>
      <c r="J66" s="73"/>
      <c r="K66" s="77"/>
    </row>
    <row r="67" spans="1:11" ht="14.85" customHeight="1" x14ac:dyDescent="0.15">
      <c r="A67" s="66"/>
      <c r="B67" s="74"/>
      <c r="C67" s="74"/>
      <c r="D67" s="74"/>
      <c r="E67" s="51" t="s">
        <v>6</v>
      </c>
      <c r="F67" s="50">
        <f>SUM(F65:F66)</f>
        <v>972</v>
      </c>
      <c r="G67" s="50">
        <f>SUM(G65:G66)</f>
        <v>972</v>
      </c>
      <c r="H67" s="50">
        <f>SUM(H65:H66)</f>
        <v>0</v>
      </c>
      <c r="I67" s="50">
        <f>SUM(I65:I66)</f>
        <v>0</v>
      </c>
      <c r="J67" s="74"/>
      <c r="K67" s="78"/>
    </row>
    <row r="68" spans="1:11" s="62" customFormat="1" ht="14.85" customHeight="1" x14ac:dyDescent="0.15">
      <c r="A68" s="94" t="s">
        <v>27</v>
      </c>
      <c r="B68" s="95"/>
      <c r="C68" s="95"/>
      <c r="D68" s="96"/>
      <c r="E68" s="61"/>
      <c r="F68" s="45">
        <f>SUM(F67)</f>
        <v>972</v>
      </c>
      <c r="G68" s="45">
        <f t="shared" ref="G68:I68" si="17">SUM(G67)</f>
        <v>972</v>
      </c>
      <c r="H68" s="45">
        <f t="shared" si="17"/>
        <v>0</v>
      </c>
      <c r="I68" s="45">
        <f t="shared" si="17"/>
        <v>0</v>
      </c>
      <c r="J68" s="45"/>
      <c r="K68" s="44"/>
    </row>
    <row r="69" spans="1:11" ht="14.85" customHeight="1" x14ac:dyDescent="0.15">
      <c r="A69" s="106" t="s">
        <v>22</v>
      </c>
      <c r="B69" s="73" t="s">
        <v>115</v>
      </c>
      <c r="C69" s="73" t="s">
        <v>114</v>
      </c>
      <c r="D69" s="75" t="s">
        <v>149</v>
      </c>
      <c r="E69" s="48">
        <v>26</v>
      </c>
      <c r="F69" s="49">
        <f>SUM(G69:I69)</f>
        <v>120</v>
      </c>
      <c r="G69" s="50">
        <v>0</v>
      </c>
      <c r="H69" s="50">
        <v>0</v>
      </c>
      <c r="I69" s="50">
        <v>120</v>
      </c>
      <c r="J69" s="75"/>
      <c r="K69" s="76"/>
    </row>
    <row r="70" spans="1:11" ht="14.85" customHeight="1" x14ac:dyDescent="0.15">
      <c r="A70" s="107"/>
      <c r="B70" s="73"/>
      <c r="C70" s="73"/>
      <c r="D70" s="73"/>
      <c r="E70" s="48">
        <v>46</v>
      </c>
      <c r="F70" s="49">
        <f t="shared" ref="F70:F74" si="18">SUM(G70:I70)</f>
        <v>210</v>
      </c>
      <c r="G70" s="50">
        <v>206</v>
      </c>
      <c r="H70" s="50">
        <v>4</v>
      </c>
      <c r="I70" s="50">
        <v>0</v>
      </c>
      <c r="J70" s="73"/>
      <c r="K70" s="77"/>
    </row>
    <row r="71" spans="1:11" ht="14.85" customHeight="1" x14ac:dyDescent="0.15">
      <c r="A71" s="107"/>
      <c r="B71" s="73"/>
      <c r="C71" s="73"/>
      <c r="D71" s="73"/>
      <c r="E71" s="48">
        <v>59</v>
      </c>
      <c r="F71" s="49">
        <f t="shared" si="18"/>
        <v>713</v>
      </c>
      <c r="G71" s="50">
        <v>614</v>
      </c>
      <c r="H71" s="50">
        <v>99</v>
      </c>
      <c r="I71" s="50">
        <v>0</v>
      </c>
      <c r="J71" s="73"/>
      <c r="K71" s="77"/>
    </row>
    <row r="72" spans="1:11" ht="14.85" customHeight="1" x14ac:dyDescent="0.15">
      <c r="A72" s="107"/>
      <c r="B72" s="73"/>
      <c r="C72" s="73"/>
      <c r="D72" s="73"/>
      <c r="E72" s="48">
        <v>70</v>
      </c>
      <c r="F72" s="49">
        <f t="shared" si="18"/>
        <v>220</v>
      </c>
      <c r="G72" s="50">
        <v>157</v>
      </c>
      <c r="H72" s="50">
        <v>63</v>
      </c>
      <c r="I72" s="50">
        <v>0</v>
      </c>
      <c r="J72" s="73"/>
      <c r="K72" s="77"/>
    </row>
    <row r="73" spans="1:11" ht="14.85" customHeight="1" x14ac:dyDescent="0.15">
      <c r="A73" s="107"/>
      <c r="B73" s="73"/>
      <c r="C73" s="73"/>
      <c r="D73" s="73"/>
      <c r="E73" s="48">
        <v>84</v>
      </c>
      <c r="F73" s="49">
        <f t="shared" si="18"/>
        <v>661</v>
      </c>
      <c r="G73" s="50">
        <v>467</v>
      </c>
      <c r="H73" s="50">
        <v>194</v>
      </c>
      <c r="I73" s="50">
        <v>0</v>
      </c>
      <c r="J73" s="73"/>
      <c r="K73" s="77"/>
    </row>
    <row r="74" spans="1:11" ht="14.85" customHeight="1" x14ac:dyDescent="0.15">
      <c r="A74" s="107"/>
      <c r="B74" s="73"/>
      <c r="C74" s="73"/>
      <c r="D74" s="73"/>
      <c r="E74" s="48">
        <v>101</v>
      </c>
      <c r="F74" s="49">
        <f t="shared" si="18"/>
        <v>99</v>
      </c>
      <c r="G74" s="50">
        <v>57</v>
      </c>
      <c r="H74" s="50">
        <v>42</v>
      </c>
      <c r="I74" s="50">
        <v>0</v>
      </c>
      <c r="J74" s="73"/>
      <c r="K74" s="77"/>
    </row>
    <row r="75" spans="1:11" ht="14.85" customHeight="1" x14ac:dyDescent="0.15">
      <c r="A75" s="107"/>
      <c r="B75" s="74"/>
      <c r="C75" s="74"/>
      <c r="D75" s="74"/>
      <c r="E75" s="51" t="s">
        <v>6</v>
      </c>
      <c r="F75" s="50">
        <f>SUM(F69:F74)</f>
        <v>2023</v>
      </c>
      <c r="G75" s="50">
        <f t="shared" ref="G75:I75" si="19">SUM(G69:G74)</f>
        <v>1501</v>
      </c>
      <c r="H75" s="50">
        <f t="shared" si="19"/>
        <v>402</v>
      </c>
      <c r="I75" s="50">
        <f t="shared" si="19"/>
        <v>120</v>
      </c>
      <c r="J75" s="74"/>
      <c r="K75" s="78"/>
    </row>
    <row r="76" spans="1:11" s="62" customFormat="1" ht="15" customHeight="1" x14ac:dyDescent="0.15">
      <c r="A76" s="94" t="s">
        <v>27</v>
      </c>
      <c r="B76" s="95"/>
      <c r="C76" s="95"/>
      <c r="D76" s="96"/>
      <c r="E76" s="61"/>
      <c r="F76" s="45">
        <f>SUM(F75)</f>
        <v>2023</v>
      </c>
      <c r="G76" s="45">
        <f t="shared" ref="G76:I76" si="20">SUM(G75)</f>
        <v>1501</v>
      </c>
      <c r="H76" s="45">
        <f t="shared" si="20"/>
        <v>402</v>
      </c>
      <c r="I76" s="45">
        <f t="shared" si="20"/>
        <v>120</v>
      </c>
      <c r="J76" s="45"/>
      <c r="K76" s="44"/>
    </row>
    <row r="77" spans="1:11" s="56" customFormat="1" ht="15" customHeight="1" x14ac:dyDescent="0.15">
      <c r="A77" s="114" t="s">
        <v>41</v>
      </c>
      <c r="B77" s="108" t="s">
        <v>116</v>
      </c>
      <c r="C77" s="108" t="s">
        <v>117</v>
      </c>
      <c r="D77" s="110" t="s">
        <v>118</v>
      </c>
      <c r="E77" s="53">
        <v>63</v>
      </c>
      <c r="F77" s="54">
        <f>SUM(G77:I77)</f>
        <v>137</v>
      </c>
      <c r="G77" s="55">
        <f>98+14</f>
        <v>112</v>
      </c>
      <c r="H77" s="55">
        <v>25</v>
      </c>
      <c r="I77" s="55">
        <v>0</v>
      </c>
      <c r="J77" s="110" t="s">
        <v>119</v>
      </c>
      <c r="K77" s="111"/>
    </row>
    <row r="78" spans="1:11" s="56" customFormat="1" ht="15" customHeight="1" x14ac:dyDescent="0.15">
      <c r="A78" s="115"/>
      <c r="B78" s="108"/>
      <c r="C78" s="108"/>
      <c r="D78" s="108"/>
      <c r="E78" s="53">
        <v>84</v>
      </c>
      <c r="F78" s="54">
        <f t="shared" ref="F78" si="21">SUM(G78:I78)</f>
        <v>405</v>
      </c>
      <c r="G78" s="55">
        <f>56+8</f>
        <v>64</v>
      </c>
      <c r="H78" s="55">
        <f>222+119</f>
        <v>341</v>
      </c>
      <c r="I78" s="55">
        <v>0</v>
      </c>
      <c r="J78" s="108"/>
      <c r="K78" s="112"/>
    </row>
    <row r="79" spans="1:11" s="56" customFormat="1" ht="15" customHeight="1" x14ac:dyDescent="0.15">
      <c r="A79" s="116"/>
      <c r="B79" s="109"/>
      <c r="C79" s="109"/>
      <c r="D79" s="109"/>
      <c r="E79" s="57" t="s">
        <v>6</v>
      </c>
      <c r="F79" s="55">
        <f>SUM(F77:F78)</f>
        <v>542</v>
      </c>
      <c r="G79" s="55">
        <f>SUM(G77:G78)</f>
        <v>176</v>
      </c>
      <c r="H79" s="55">
        <f>SUM(H77:H78)</f>
        <v>366</v>
      </c>
      <c r="I79" s="55">
        <f>SUM(I77:I78)</f>
        <v>0</v>
      </c>
      <c r="J79" s="109"/>
      <c r="K79" s="113"/>
    </row>
    <row r="80" spans="1:11" s="56" customFormat="1" ht="15" customHeight="1" x14ac:dyDescent="0.15">
      <c r="A80" s="117" t="s">
        <v>42</v>
      </c>
      <c r="B80" s="118"/>
      <c r="C80" s="118"/>
      <c r="D80" s="119"/>
      <c r="E80" s="58"/>
      <c r="F80" s="59">
        <f>SUM(F79)</f>
        <v>542</v>
      </c>
      <c r="G80" s="59">
        <f>SUM(G79)</f>
        <v>176</v>
      </c>
      <c r="H80" s="59">
        <f>SUM(H79)</f>
        <v>366</v>
      </c>
      <c r="I80" s="59">
        <f>SUM(I79)</f>
        <v>0</v>
      </c>
      <c r="J80" s="59"/>
      <c r="K80" s="60"/>
    </row>
    <row r="81" spans="1:11" ht="15" customHeight="1" x14ac:dyDescent="0.15">
      <c r="A81" s="65" t="s">
        <v>150</v>
      </c>
      <c r="B81" s="73" t="s">
        <v>97</v>
      </c>
      <c r="C81" s="73" t="s">
        <v>98</v>
      </c>
      <c r="D81" s="75" t="s">
        <v>99</v>
      </c>
      <c r="E81" s="48">
        <v>48</v>
      </c>
      <c r="F81" s="49">
        <f>SUM(G81:I81)</f>
        <v>94</v>
      </c>
      <c r="G81" s="50">
        <v>79</v>
      </c>
      <c r="H81" s="50">
        <v>15</v>
      </c>
      <c r="I81" s="50">
        <v>0</v>
      </c>
      <c r="J81" s="75" t="s">
        <v>100</v>
      </c>
      <c r="K81" s="76"/>
    </row>
    <row r="82" spans="1:11" ht="15" customHeight="1" x14ac:dyDescent="0.15">
      <c r="A82" s="66"/>
      <c r="B82" s="73"/>
      <c r="C82" s="73"/>
      <c r="D82" s="73"/>
      <c r="E82" s="48">
        <v>59</v>
      </c>
      <c r="F82" s="49">
        <f t="shared" ref="F82:F85" si="22">SUM(G82:I82)</f>
        <v>197</v>
      </c>
      <c r="G82" s="50">
        <f>55+40</f>
        <v>95</v>
      </c>
      <c r="H82" s="50">
        <f>42+60</f>
        <v>102</v>
      </c>
      <c r="I82" s="50">
        <v>0</v>
      </c>
      <c r="J82" s="73"/>
      <c r="K82" s="77"/>
    </row>
    <row r="83" spans="1:11" ht="15" customHeight="1" x14ac:dyDescent="0.15">
      <c r="A83" s="66"/>
      <c r="B83" s="73"/>
      <c r="C83" s="73"/>
      <c r="D83" s="73"/>
      <c r="E83" s="48">
        <v>72</v>
      </c>
      <c r="F83" s="49">
        <f t="shared" si="22"/>
        <v>276</v>
      </c>
      <c r="G83" s="50">
        <f>109+35</f>
        <v>144</v>
      </c>
      <c r="H83" s="50">
        <f>95+37</f>
        <v>132</v>
      </c>
      <c r="I83" s="50">
        <v>0</v>
      </c>
      <c r="J83" s="73"/>
      <c r="K83" s="77"/>
    </row>
    <row r="84" spans="1:11" ht="15" customHeight="1" x14ac:dyDescent="0.15">
      <c r="A84" s="66"/>
      <c r="B84" s="73"/>
      <c r="C84" s="73"/>
      <c r="D84" s="73"/>
      <c r="E84" s="48">
        <v>84</v>
      </c>
      <c r="F84" s="49">
        <f t="shared" si="22"/>
        <v>2035</v>
      </c>
      <c r="G84" s="50">
        <f>1000+373+125+117</f>
        <v>1615</v>
      </c>
      <c r="H84" s="50">
        <f>170+236+10+4</f>
        <v>420</v>
      </c>
      <c r="I84" s="50">
        <v>0</v>
      </c>
      <c r="J84" s="73"/>
      <c r="K84" s="77"/>
    </row>
    <row r="85" spans="1:11" ht="15" customHeight="1" x14ac:dyDescent="0.15">
      <c r="A85" s="66"/>
      <c r="B85" s="73"/>
      <c r="C85" s="73"/>
      <c r="D85" s="73"/>
      <c r="E85" s="48">
        <v>99</v>
      </c>
      <c r="F85" s="49">
        <f t="shared" si="22"/>
        <v>161</v>
      </c>
      <c r="G85" s="50">
        <v>0</v>
      </c>
      <c r="H85" s="50">
        <f>104+57</f>
        <v>161</v>
      </c>
      <c r="I85" s="50">
        <v>0</v>
      </c>
      <c r="J85" s="73"/>
      <c r="K85" s="77"/>
    </row>
    <row r="86" spans="1:11" ht="15" customHeight="1" x14ac:dyDescent="0.15">
      <c r="A86" s="66"/>
      <c r="B86" s="74"/>
      <c r="C86" s="74"/>
      <c r="D86" s="74"/>
      <c r="E86" s="51" t="s">
        <v>6</v>
      </c>
      <c r="F86" s="50">
        <f>SUM(F81:F85)</f>
        <v>2763</v>
      </c>
      <c r="G86" s="50">
        <f>SUM(G81:G85)</f>
        <v>1933</v>
      </c>
      <c r="H86" s="50">
        <f>SUM(H81:H85)</f>
        <v>830</v>
      </c>
      <c r="I86" s="50">
        <f>SUM(I81:I85)</f>
        <v>0</v>
      </c>
      <c r="J86" s="74"/>
      <c r="K86" s="78"/>
    </row>
    <row r="87" spans="1:11" ht="15" customHeight="1" x14ac:dyDescent="0.15">
      <c r="A87" s="66"/>
      <c r="B87" s="73" t="s">
        <v>124</v>
      </c>
      <c r="C87" s="73" t="s">
        <v>48</v>
      </c>
      <c r="D87" s="75" t="s">
        <v>122</v>
      </c>
      <c r="E87" s="48">
        <v>59</v>
      </c>
      <c r="F87" s="49">
        <f>SUM(G87:I87)</f>
        <v>279</v>
      </c>
      <c r="G87" s="50">
        <v>0</v>
      </c>
      <c r="H87" s="50">
        <v>0</v>
      </c>
      <c r="I87" s="50">
        <v>279</v>
      </c>
      <c r="J87" s="75" t="s">
        <v>123</v>
      </c>
      <c r="K87" s="76"/>
    </row>
    <row r="88" spans="1:11" ht="15" customHeight="1" x14ac:dyDescent="0.15">
      <c r="A88" s="66"/>
      <c r="B88" s="73"/>
      <c r="C88" s="73"/>
      <c r="D88" s="73"/>
      <c r="E88" s="48">
        <v>74</v>
      </c>
      <c r="F88" s="49">
        <f t="shared" ref="F88:F89" si="23">SUM(G88:I88)</f>
        <v>158</v>
      </c>
      <c r="G88" s="50">
        <v>0</v>
      </c>
      <c r="H88" s="50">
        <v>0</v>
      </c>
      <c r="I88" s="50">
        <v>158</v>
      </c>
      <c r="J88" s="73"/>
      <c r="K88" s="77"/>
    </row>
    <row r="89" spans="1:11" ht="15" customHeight="1" x14ac:dyDescent="0.15">
      <c r="A89" s="66"/>
      <c r="B89" s="73"/>
      <c r="C89" s="73"/>
      <c r="D89" s="73"/>
      <c r="E89" s="48">
        <v>84</v>
      </c>
      <c r="F89" s="49">
        <f t="shared" si="23"/>
        <v>1317</v>
      </c>
      <c r="G89" s="50">
        <v>872</v>
      </c>
      <c r="H89" s="50">
        <v>0</v>
      </c>
      <c r="I89" s="50">
        <v>445</v>
      </c>
      <c r="J89" s="73"/>
      <c r="K89" s="77"/>
    </row>
    <row r="90" spans="1:11" ht="15" customHeight="1" x14ac:dyDescent="0.15">
      <c r="A90" s="67"/>
      <c r="B90" s="74"/>
      <c r="C90" s="74"/>
      <c r="D90" s="74"/>
      <c r="E90" s="51" t="s">
        <v>6</v>
      </c>
      <c r="F90" s="50">
        <f>SUM(F87:F89)</f>
        <v>1754</v>
      </c>
      <c r="G90" s="50">
        <f>SUM(G87:G89)</f>
        <v>872</v>
      </c>
      <c r="H90" s="50">
        <f>SUM(H87:H89)</f>
        <v>0</v>
      </c>
      <c r="I90" s="50">
        <f>SUM(I87:I89)</f>
        <v>882</v>
      </c>
      <c r="J90" s="74"/>
      <c r="K90" s="78"/>
    </row>
    <row r="91" spans="1:11" s="56" customFormat="1" ht="15" customHeight="1" x14ac:dyDescent="0.15">
      <c r="A91" s="117" t="s">
        <v>42</v>
      </c>
      <c r="B91" s="118"/>
      <c r="C91" s="118"/>
      <c r="D91" s="119"/>
      <c r="E91" s="58"/>
      <c r="F91" s="59">
        <f>SUM(F86,F90)</f>
        <v>4517</v>
      </c>
      <c r="G91" s="59">
        <f t="shared" ref="G91:I91" si="24">SUM(G86,G90)</f>
        <v>2805</v>
      </c>
      <c r="H91" s="59">
        <f t="shared" si="24"/>
        <v>830</v>
      </c>
      <c r="I91" s="59">
        <f t="shared" si="24"/>
        <v>882</v>
      </c>
      <c r="J91" s="59"/>
      <c r="K91" s="60"/>
    </row>
    <row r="92" spans="1:11" s="56" customFormat="1" ht="15" customHeight="1" x14ac:dyDescent="0.15">
      <c r="A92" s="114" t="s">
        <v>43</v>
      </c>
      <c r="B92" s="108" t="s">
        <v>60</v>
      </c>
      <c r="C92" s="108" t="s">
        <v>61</v>
      </c>
      <c r="D92" s="110" t="s">
        <v>62</v>
      </c>
      <c r="E92" s="53">
        <v>84</v>
      </c>
      <c r="F92" s="54">
        <f>SUM(G92:I92)</f>
        <v>402</v>
      </c>
      <c r="G92" s="55">
        <v>402</v>
      </c>
      <c r="H92" s="55">
        <v>0</v>
      </c>
      <c r="I92" s="55">
        <v>0</v>
      </c>
      <c r="J92" s="110" t="s">
        <v>63</v>
      </c>
      <c r="K92" s="111"/>
    </row>
    <row r="93" spans="1:11" s="56" customFormat="1" ht="15" customHeight="1" x14ac:dyDescent="0.15">
      <c r="A93" s="116"/>
      <c r="B93" s="109"/>
      <c r="C93" s="109"/>
      <c r="D93" s="109"/>
      <c r="E93" s="57" t="s">
        <v>6</v>
      </c>
      <c r="F93" s="55">
        <f>SUM(F92:F92)</f>
        <v>402</v>
      </c>
      <c r="G93" s="55">
        <f>SUM(G92:G92)</f>
        <v>402</v>
      </c>
      <c r="H93" s="55">
        <f>SUM(H92:H92)</f>
        <v>0</v>
      </c>
      <c r="I93" s="55">
        <f>SUM(I92:I92)</f>
        <v>0</v>
      </c>
      <c r="J93" s="109"/>
      <c r="K93" s="113"/>
    </row>
    <row r="94" spans="1:11" s="56" customFormat="1" ht="15" customHeight="1" x14ac:dyDescent="0.15">
      <c r="A94" s="117" t="s">
        <v>42</v>
      </c>
      <c r="B94" s="118"/>
      <c r="C94" s="118"/>
      <c r="D94" s="119"/>
      <c r="E94" s="58"/>
      <c r="F94" s="59">
        <f>SUM(F93)</f>
        <v>402</v>
      </c>
      <c r="G94" s="59">
        <f t="shared" ref="G94:I94" si="25">SUM(G93)</f>
        <v>402</v>
      </c>
      <c r="H94" s="59">
        <f t="shared" si="25"/>
        <v>0</v>
      </c>
      <c r="I94" s="59">
        <f t="shared" si="25"/>
        <v>0</v>
      </c>
      <c r="J94" s="59"/>
      <c r="K94" s="60"/>
    </row>
    <row r="95" spans="1:11" s="56" customFormat="1" ht="15" customHeight="1" x14ac:dyDescent="0.15">
      <c r="A95" s="114" t="s">
        <v>44</v>
      </c>
      <c r="B95" s="108" t="s">
        <v>104</v>
      </c>
      <c r="C95" s="108" t="s">
        <v>105</v>
      </c>
      <c r="D95" s="110" t="s">
        <v>106</v>
      </c>
      <c r="E95" s="53">
        <v>59</v>
      </c>
      <c r="F95" s="54">
        <f>SUM(G95:I95)</f>
        <v>102</v>
      </c>
      <c r="G95" s="55">
        <v>101</v>
      </c>
      <c r="H95" s="55">
        <v>1</v>
      </c>
      <c r="I95" s="55">
        <v>0</v>
      </c>
      <c r="J95" s="110" t="s">
        <v>107</v>
      </c>
      <c r="K95" s="111"/>
    </row>
    <row r="96" spans="1:11" s="56" customFormat="1" ht="15" customHeight="1" x14ac:dyDescent="0.15">
      <c r="A96" s="115"/>
      <c r="B96" s="108"/>
      <c r="C96" s="108"/>
      <c r="D96" s="108"/>
      <c r="E96" s="53">
        <v>65</v>
      </c>
      <c r="F96" s="54">
        <f t="shared" ref="F96" si="26">SUM(G96:I96)</f>
        <v>154</v>
      </c>
      <c r="G96" s="55">
        <f>51+45</f>
        <v>96</v>
      </c>
      <c r="H96" s="55">
        <f>51+7</f>
        <v>58</v>
      </c>
      <c r="I96" s="55">
        <v>0</v>
      </c>
      <c r="J96" s="108"/>
      <c r="K96" s="112"/>
    </row>
    <row r="97" spans="1:11" s="56" customFormat="1" ht="15" customHeight="1" x14ac:dyDescent="0.15">
      <c r="A97" s="116"/>
      <c r="B97" s="109"/>
      <c r="C97" s="109"/>
      <c r="D97" s="109"/>
      <c r="E97" s="57" t="s">
        <v>6</v>
      </c>
      <c r="F97" s="55">
        <f>SUM(F95:F96)</f>
        <v>256</v>
      </c>
      <c r="G97" s="55">
        <f>SUM(G95:G96)</f>
        <v>197</v>
      </c>
      <c r="H97" s="55">
        <f>SUM(H95:H96)</f>
        <v>59</v>
      </c>
      <c r="I97" s="55">
        <f>SUM(I95:I96)</f>
        <v>0</v>
      </c>
      <c r="J97" s="109"/>
      <c r="K97" s="113"/>
    </row>
    <row r="98" spans="1:11" s="56" customFormat="1" ht="15" customHeight="1" x14ac:dyDescent="0.15">
      <c r="A98" s="117" t="s">
        <v>42</v>
      </c>
      <c r="B98" s="118"/>
      <c r="C98" s="118"/>
      <c r="D98" s="119"/>
      <c r="E98" s="58"/>
      <c r="F98" s="59">
        <f>SUM(F97)</f>
        <v>256</v>
      </c>
      <c r="G98" s="59">
        <f>SUM(G97)</f>
        <v>197</v>
      </c>
      <c r="H98" s="59">
        <f>SUM(H97)</f>
        <v>59</v>
      </c>
      <c r="I98" s="59">
        <f>SUM(I97)</f>
        <v>0</v>
      </c>
      <c r="J98" s="59"/>
      <c r="K98" s="60"/>
    </row>
    <row r="99" spans="1:11" ht="15" customHeight="1" x14ac:dyDescent="0.15">
      <c r="A99" s="65" t="s">
        <v>146</v>
      </c>
      <c r="B99" s="73" t="s">
        <v>90</v>
      </c>
      <c r="C99" s="73" t="s">
        <v>91</v>
      </c>
      <c r="D99" s="75" t="s">
        <v>92</v>
      </c>
      <c r="E99" s="48">
        <v>59</v>
      </c>
      <c r="F99" s="49">
        <f>SUM(G99:I99)</f>
        <v>257</v>
      </c>
      <c r="G99" s="50">
        <v>257</v>
      </c>
      <c r="H99" s="50">
        <v>0</v>
      </c>
      <c r="I99" s="50">
        <v>0</v>
      </c>
      <c r="J99" s="75" t="s">
        <v>87</v>
      </c>
      <c r="K99" s="76"/>
    </row>
    <row r="100" spans="1:11" ht="15" customHeight="1" x14ac:dyDescent="0.15">
      <c r="A100" s="66"/>
      <c r="B100" s="73"/>
      <c r="C100" s="73"/>
      <c r="D100" s="73"/>
      <c r="E100" s="48">
        <v>76</v>
      </c>
      <c r="F100" s="49">
        <f t="shared" ref="F100:F104" si="27">SUM(G100:I100)</f>
        <v>175</v>
      </c>
      <c r="G100" s="50">
        <v>175</v>
      </c>
      <c r="H100" s="50">
        <v>0</v>
      </c>
      <c r="I100" s="50">
        <v>0</v>
      </c>
      <c r="J100" s="73"/>
      <c r="K100" s="77"/>
    </row>
    <row r="101" spans="1:11" ht="15" customHeight="1" x14ac:dyDescent="0.15">
      <c r="A101" s="66"/>
      <c r="B101" s="73"/>
      <c r="C101" s="73"/>
      <c r="D101" s="73"/>
      <c r="E101" s="48">
        <v>84</v>
      </c>
      <c r="F101" s="49">
        <f t="shared" si="27"/>
        <v>299</v>
      </c>
      <c r="G101" s="50">
        <v>299</v>
      </c>
      <c r="H101" s="50">
        <v>0</v>
      </c>
      <c r="I101" s="50">
        <v>0</v>
      </c>
      <c r="J101" s="73"/>
      <c r="K101" s="77"/>
    </row>
    <row r="102" spans="1:11" ht="15" customHeight="1" x14ac:dyDescent="0.15">
      <c r="A102" s="66"/>
      <c r="B102" s="73"/>
      <c r="C102" s="73"/>
      <c r="D102" s="73"/>
      <c r="E102" s="48">
        <v>115</v>
      </c>
      <c r="F102" s="49">
        <f t="shared" si="27"/>
        <v>74</v>
      </c>
      <c r="G102" s="50">
        <v>74</v>
      </c>
      <c r="H102" s="50">
        <v>0</v>
      </c>
      <c r="I102" s="50">
        <v>0</v>
      </c>
      <c r="J102" s="73"/>
      <c r="K102" s="77"/>
    </row>
    <row r="103" spans="1:11" ht="15" customHeight="1" x14ac:dyDescent="0.15">
      <c r="A103" s="66"/>
      <c r="B103" s="73"/>
      <c r="C103" s="73"/>
      <c r="D103" s="73"/>
      <c r="E103" s="48">
        <v>153</v>
      </c>
      <c r="F103" s="49">
        <f t="shared" si="27"/>
        <v>3</v>
      </c>
      <c r="G103" s="50">
        <v>3</v>
      </c>
      <c r="H103" s="50">
        <v>0</v>
      </c>
      <c r="I103" s="50">
        <v>0</v>
      </c>
      <c r="J103" s="73"/>
      <c r="K103" s="77"/>
    </row>
    <row r="104" spans="1:11" ht="15" customHeight="1" x14ac:dyDescent="0.15">
      <c r="A104" s="66"/>
      <c r="B104" s="73"/>
      <c r="C104" s="73"/>
      <c r="D104" s="73"/>
      <c r="E104" s="48">
        <v>161</v>
      </c>
      <c r="F104" s="49">
        <f t="shared" si="27"/>
        <v>1</v>
      </c>
      <c r="G104" s="50">
        <v>1</v>
      </c>
      <c r="H104" s="50">
        <v>0</v>
      </c>
      <c r="I104" s="50">
        <v>0</v>
      </c>
      <c r="J104" s="73"/>
      <c r="K104" s="77"/>
    </row>
    <row r="105" spans="1:11" ht="15" customHeight="1" x14ac:dyDescent="0.15">
      <c r="A105" s="66"/>
      <c r="B105" s="73"/>
      <c r="C105" s="73"/>
      <c r="D105" s="73"/>
      <c r="E105" s="48">
        <v>215</v>
      </c>
      <c r="F105" s="49">
        <f t="shared" ref="F105" si="28">SUM(G105:I105)</f>
        <v>2</v>
      </c>
      <c r="G105" s="50">
        <v>2</v>
      </c>
      <c r="H105" s="50">
        <v>0</v>
      </c>
      <c r="I105" s="50">
        <v>0</v>
      </c>
      <c r="J105" s="73"/>
      <c r="K105" s="77"/>
    </row>
    <row r="106" spans="1:11" ht="15" customHeight="1" x14ac:dyDescent="0.15">
      <c r="A106" s="66"/>
      <c r="B106" s="74"/>
      <c r="C106" s="74"/>
      <c r="D106" s="74"/>
      <c r="E106" s="51" t="s">
        <v>6</v>
      </c>
      <c r="F106" s="50">
        <f>SUM(F99:F105)</f>
        <v>811</v>
      </c>
      <c r="G106" s="50">
        <f t="shared" ref="G106:I106" si="29">SUM(G99:G105)</f>
        <v>811</v>
      </c>
      <c r="H106" s="50">
        <f t="shared" si="29"/>
        <v>0</v>
      </c>
      <c r="I106" s="50">
        <f t="shared" si="29"/>
        <v>0</v>
      </c>
      <c r="J106" s="74"/>
      <c r="K106" s="78"/>
    </row>
    <row r="107" spans="1:11" s="56" customFormat="1" ht="15" customHeight="1" x14ac:dyDescent="0.15">
      <c r="A107" s="66"/>
      <c r="B107" s="108" t="s">
        <v>59</v>
      </c>
      <c r="C107" s="108" t="s">
        <v>48</v>
      </c>
      <c r="D107" s="110" t="s">
        <v>50</v>
      </c>
      <c r="E107" s="53">
        <v>59</v>
      </c>
      <c r="F107" s="54">
        <f>SUM(G107:I107)</f>
        <v>137</v>
      </c>
      <c r="G107" s="55">
        <v>137</v>
      </c>
      <c r="H107" s="55">
        <v>0</v>
      </c>
      <c r="I107" s="55">
        <v>0</v>
      </c>
      <c r="J107" s="110" t="s">
        <v>49</v>
      </c>
      <c r="K107" s="111"/>
    </row>
    <row r="108" spans="1:11" s="56" customFormat="1" ht="15" customHeight="1" x14ac:dyDescent="0.15">
      <c r="A108" s="66"/>
      <c r="B108" s="108"/>
      <c r="C108" s="108"/>
      <c r="D108" s="108"/>
      <c r="E108" s="53">
        <v>74</v>
      </c>
      <c r="F108" s="54">
        <f t="shared" ref="F108" si="30">SUM(G108:I108)</f>
        <v>213</v>
      </c>
      <c r="G108" s="55">
        <v>213</v>
      </c>
      <c r="H108" s="55">
        <v>0</v>
      </c>
      <c r="I108" s="55">
        <v>0</v>
      </c>
      <c r="J108" s="108"/>
      <c r="K108" s="112"/>
    </row>
    <row r="109" spans="1:11" s="56" customFormat="1" ht="15" customHeight="1" x14ac:dyDescent="0.15">
      <c r="A109" s="66"/>
      <c r="B109" s="108"/>
      <c r="C109" s="108"/>
      <c r="D109" s="108"/>
      <c r="E109" s="53">
        <v>84</v>
      </c>
      <c r="F109" s="54">
        <f t="shared" ref="F109" si="31">SUM(G109:I109)</f>
        <v>172</v>
      </c>
      <c r="G109" s="55">
        <v>172</v>
      </c>
      <c r="H109" s="55">
        <v>0</v>
      </c>
      <c r="I109" s="55">
        <v>0</v>
      </c>
      <c r="J109" s="108"/>
      <c r="K109" s="112"/>
    </row>
    <row r="110" spans="1:11" s="56" customFormat="1" ht="15" customHeight="1" x14ac:dyDescent="0.15">
      <c r="A110" s="66"/>
      <c r="B110" s="108"/>
      <c r="C110" s="108"/>
      <c r="D110" s="108"/>
      <c r="E110" s="53">
        <v>102</v>
      </c>
      <c r="F110" s="54">
        <f t="shared" ref="F110" si="32">SUM(G110:I110)</f>
        <v>50</v>
      </c>
      <c r="G110" s="55">
        <v>50</v>
      </c>
      <c r="H110" s="55">
        <v>0</v>
      </c>
      <c r="I110" s="55">
        <v>0</v>
      </c>
      <c r="J110" s="108"/>
      <c r="K110" s="112"/>
    </row>
    <row r="111" spans="1:11" s="56" customFormat="1" ht="15" customHeight="1" x14ac:dyDescent="0.15">
      <c r="A111" s="67"/>
      <c r="B111" s="109"/>
      <c r="C111" s="109"/>
      <c r="D111" s="109"/>
      <c r="E111" s="57" t="s">
        <v>6</v>
      </c>
      <c r="F111" s="55">
        <f>SUM(F107:F110)</f>
        <v>572</v>
      </c>
      <c r="G111" s="55">
        <f>SUM(G107:G110)</f>
        <v>572</v>
      </c>
      <c r="H111" s="55">
        <f>SUM(H107:H110)</f>
        <v>0</v>
      </c>
      <c r="I111" s="55">
        <f>SUM(I107:I110)</f>
        <v>0</v>
      </c>
      <c r="J111" s="109"/>
      <c r="K111" s="113"/>
    </row>
    <row r="112" spans="1:11" s="56" customFormat="1" ht="15" customHeight="1" x14ac:dyDescent="0.15">
      <c r="A112" s="117" t="s">
        <v>42</v>
      </c>
      <c r="B112" s="118"/>
      <c r="C112" s="118"/>
      <c r="D112" s="119"/>
      <c r="E112" s="58"/>
      <c r="F112" s="59">
        <f>SUM(F106,F111)</f>
        <v>1383</v>
      </c>
      <c r="G112" s="59">
        <f t="shared" ref="G112:I112" si="33">SUM(G106,G111)</f>
        <v>1383</v>
      </c>
      <c r="H112" s="59">
        <f t="shared" si="33"/>
        <v>0</v>
      </c>
      <c r="I112" s="59">
        <f t="shared" si="33"/>
        <v>0</v>
      </c>
      <c r="J112" s="59"/>
      <c r="K112" s="60"/>
    </row>
    <row r="113" spans="1:11" s="56" customFormat="1" ht="15" customHeight="1" x14ac:dyDescent="0.15">
      <c r="A113" s="65" t="s">
        <v>153</v>
      </c>
      <c r="B113" s="108" t="s">
        <v>79</v>
      </c>
      <c r="C113" s="108" t="s">
        <v>80</v>
      </c>
      <c r="D113" s="110" t="s">
        <v>81</v>
      </c>
      <c r="E113" s="53">
        <v>84</v>
      </c>
      <c r="F113" s="54">
        <f>SUM(G113:I113)</f>
        <v>613</v>
      </c>
      <c r="G113" s="55">
        <v>613</v>
      </c>
      <c r="H113" s="55">
        <v>0</v>
      </c>
      <c r="I113" s="55">
        <v>0</v>
      </c>
      <c r="J113" s="110" t="s">
        <v>82</v>
      </c>
      <c r="K113" s="111" t="s">
        <v>83</v>
      </c>
    </row>
    <row r="114" spans="1:11" s="56" customFormat="1" ht="15" customHeight="1" x14ac:dyDescent="0.15">
      <c r="A114" s="66"/>
      <c r="B114" s="108"/>
      <c r="C114" s="108"/>
      <c r="D114" s="108"/>
      <c r="E114" s="53">
        <v>94</v>
      </c>
      <c r="F114" s="54">
        <f t="shared" ref="F114" si="34">SUM(G114:I114)</f>
        <v>22</v>
      </c>
      <c r="G114" s="55">
        <v>22</v>
      </c>
      <c r="H114" s="55">
        <v>0</v>
      </c>
      <c r="I114" s="55">
        <v>0</v>
      </c>
      <c r="J114" s="108"/>
      <c r="K114" s="112"/>
    </row>
    <row r="115" spans="1:11" s="56" customFormat="1" ht="15" customHeight="1" x14ac:dyDescent="0.15">
      <c r="A115" s="66"/>
      <c r="B115" s="108"/>
      <c r="C115" s="108"/>
      <c r="D115" s="108"/>
      <c r="E115" s="53">
        <v>101</v>
      </c>
      <c r="F115" s="54">
        <f t="shared" ref="F115" si="35">SUM(G115:I115)</f>
        <v>73</v>
      </c>
      <c r="G115" s="55">
        <v>73</v>
      </c>
      <c r="H115" s="55">
        <v>0</v>
      </c>
      <c r="I115" s="55">
        <v>0</v>
      </c>
      <c r="J115" s="108"/>
      <c r="K115" s="112"/>
    </row>
    <row r="116" spans="1:11" s="56" customFormat="1" ht="15" customHeight="1" x14ac:dyDescent="0.15">
      <c r="A116" s="66"/>
      <c r="B116" s="108"/>
      <c r="C116" s="108"/>
      <c r="D116" s="108"/>
      <c r="E116" s="53">
        <v>111</v>
      </c>
      <c r="F116" s="54">
        <f t="shared" ref="F116" si="36">SUM(G116:I116)</f>
        <v>6</v>
      </c>
      <c r="G116" s="55">
        <v>6</v>
      </c>
      <c r="H116" s="55">
        <v>0</v>
      </c>
      <c r="I116" s="55">
        <v>0</v>
      </c>
      <c r="J116" s="108"/>
      <c r="K116" s="112"/>
    </row>
    <row r="117" spans="1:11" s="56" customFormat="1" ht="15" customHeight="1" x14ac:dyDescent="0.15">
      <c r="A117" s="66"/>
      <c r="B117" s="109"/>
      <c r="C117" s="109"/>
      <c r="D117" s="109"/>
      <c r="E117" s="57" t="s">
        <v>6</v>
      </c>
      <c r="F117" s="55">
        <f>SUM(F113:F116)</f>
        <v>714</v>
      </c>
      <c r="G117" s="55">
        <f>SUM(G113:G116)</f>
        <v>714</v>
      </c>
      <c r="H117" s="55">
        <f>SUM(H113:H116)</f>
        <v>0</v>
      </c>
      <c r="I117" s="55">
        <f>SUM(I113:I116)</f>
        <v>0</v>
      </c>
      <c r="J117" s="109"/>
      <c r="K117" s="113"/>
    </row>
    <row r="118" spans="1:11" ht="15" customHeight="1" x14ac:dyDescent="0.15">
      <c r="A118" s="66"/>
      <c r="B118" s="73" t="s">
        <v>111</v>
      </c>
      <c r="C118" s="73" t="s">
        <v>85</v>
      </c>
      <c r="D118" s="75" t="s">
        <v>112</v>
      </c>
      <c r="E118" s="48">
        <v>84</v>
      </c>
      <c r="F118" s="49">
        <f>SUM(G118:I118)</f>
        <v>253</v>
      </c>
      <c r="G118" s="50">
        <v>253</v>
      </c>
      <c r="H118" s="50">
        <v>0</v>
      </c>
      <c r="I118" s="50">
        <v>0</v>
      </c>
      <c r="J118" s="75" t="s">
        <v>113</v>
      </c>
      <c r="K118" s="76"/>
    </row>
    <row r="119" spans="1:11" ht="15" customHeight="1" x14ac:dyDescent="0.15">
      <c r="A119" s="66"/>
      <c r="B119" s="73"/>
      <c r="C119" s="73"/>
      <c r="D119" s="73"/>
      <c r="E119" s="48">
        <v>99</v>
      </c>
      <c r="F119" s="49">
        <f t="shared" ref="F119:F121" si="37">SUM(G119:I119)</f>
        <v>200</v>
      </c>
      <c r="G119" s="50">
        <v>200</v>
      </c>
      <c r="H119" s="50">
        <v>0</v>
      </c>
      <c r="I119" s="50">
        <v>0</v>
      </c>
      <c r="J119" s="73"/>
      <c r="K119" s="77"/>
    </row>
    <row r="120" spans="1:11" ht="15" customHeight="1" x14ac:dyDescent="0.15">
      <c r="A120" s="66"/>
      <c r="B120" s="73"/>
      <c r="C120" s="73"/>
      <c r="D120" s="73"/>
      <c r="E120" s="48">
        <v>101</v>
      </c>
      <c r="F120" s="49">
        <f t="shared" si="37"/>
        <v>331</v>
      </c>
      <c r="G120" s="50">
        <v>331</v>
      </c>
      <c r="H120" s="50">
        <v>0</v>
      </c>
      <c r="I120" s="50">
        <v>0</v>
      </c>
      <c r="J120" s="73"/>
      <c r="K120" s="77"/>
    </row>
    <row r="121" spans="1:11" ht="15" customHeight="1" x14ac:dyDescent="0.15">
      <c r="A121" s="66"/>
      <c r="B121" s="73"/>
      <c r="C121" s="73"/>
      <c r="D121" s="73"/>
      <c r="E121" s="48">
        <v>116</v>
      </c>
      <c r="F121" s="49">
        <f t="shared" si="37"/>
        <v>162</v>
      </c>
      <c r="G121" s="50">
        <v>162</v>
      </c>
      <c r="H121" s="50">
        <v>0</v>
      </c>
      <c r="I121" s="50">
        <v>0</v>
      </c>
      <c r="J121" s="73"/>
      <c r="K121" s="77"/>
    </row>
    <row r="122" spans="1:11" ht="15" customHeight="1" x14ac:dyDescent="0.15">
      <c r="A122" s="67"/>
      <c r="B122" s="74"/>
      <c r="C122" s="74"/>
      <c r="D122" s="74"/>
      <c r="E122" s="51" t="s">
        <v>6</v>
      </c>
      <c r="F122" s="50">
        <f>SUM(F118:F121)</f>
        <v>946</v>
      </c>
      <c r="G122" s="50">
        <f>SUM(G118:G121)</f>
        <v>946</v>
      </c>
      <c r="H122" s="50">
        <f>SUM(H118:H121)</f>
        <v>0</v>
      </c>
      <c r="I122" s="50">
        <f>SUM(I118:I121)</f>
        <v>0</v>
      </c>
      <c r="J122" s="74"/>
      <c r="K122" s="78"/>
    </row>
    <row r="123" spans="1:11" s="56" customFormat="1" ht="15" customHeight="1" x14ac:dyDescent="0.15">
      <c r="A123" s="117" t="s">
        <v>42</v>
      </c>
      <c r="B123" s="118"/>
      <c r="C123" s="118"/>
      <c r="D123" s="119"/>
      <c r="E123" s="58"/>
      <c r="F123" s="59">
        <f>SUM(F117,F122)</f>
        <v>1660</v>
      </c>
      <c r="G123" s="59">
        <f t="shared" ref="G123:I123" si="38">SUM(G117,G122)</f>
        <v>1660</v>
      </c>
      <c r="H123" s="59">
        <f t="shared" si="38"/>
        <v>0</v>
      </c>
      <c r="I123" s="59">
        <f t="shared" si="38"/>
        <v>0</v>
      </c>
      <c r="J123" s="59"/>
      <c r="K123" s="60"/>
    </row>
    <row r="124" spans="1:11" s="56" customFormat="1" ht="15" customHeight="1" x14ac:dyDescent="0.15">
      <c r="A124" s="114" t="s">
        <v>45</v>
      </c>
      <c r="B124" s="108" t="s">
        <v>58</v>
      </c>
      <c r="C124" s="108" t="s">
        <v>56</v>
      </c>
      <c r="D124" s="110" t="s">
        <v>55</v>
      </c>
      <c r="E124" s="53">
        <v>74</v>
      </c>
      <c r="F124" s="54">
        <f>SUM(G124:I124)</f>
        <v>289</v>
      </c>
      <c r="G124" s="55">
        <v>0</v>
      </c>
      <c r="H124" s="55">
        <v>0</v>
      </c>
      <c r="I124" s="55">
        <v>289</v>
      </c>
      <c r="J124" s="110" t="s">
        <v>54</v>
      </c>
      <c r="K124" s="111" t="s">
        <v>57</v>
      </c>
    </row>
    <row r="125" spans="1:11" s="56" customFormat="1" ht="15" customHeight="1" x14ac:dyDescent="0.15">
      <c r="A125" s="115"/>
      <c r="B125" s="108"/>
      <c r="C125" s="108"/>
      <c r="D125" s="108"/>
      <c r="E125" s="53">
        <v>84</v>
      </c>
      <c r="F125" s="54">
        <f t="shared" ref="F125" si="39">SUM(G125:I125)</f>
        <v>325</v>
      </c>
      <c r="G125" s="55">
        <v>0</v>
      </c>
      <c r="H125" s="55">
        <v>0</v>
      </c>
      <c r="I125" s="55">
        <v>325</v>
      </c>
      <c r="J125" s="108"/>
      <c r="K125" s="112"/>
    </row>
    <row r="126" spans="1:11" s="56" customFormat="1" ht="15" customHeight="1" x14ac:dyDescent="0.15">
      <c r="A126" s="115"/>
      <c r="B126" s="109"/>
      <c r="C126" s="109"/>
      <c r="D126" s="109"/>
      <c r="E126" s="57" t="s">
        <v>6</v>
      </c>
      <c r="F126" s="55">
        <f>SUM(F124:F125)</f>
        <v>614</v>
      </c>
      <c r="G126" s="55">
        <f>SUM(G124:G125)</f>
        <v>0</v>
      </c>
      <c r="H126" s="55">
        <f>SUM(H124:H125)</f>
        <v>0</v>
      </c>
      <c r="I126" s="55">
        <f>SUM(I124:I125)</f>
        <v>614</v>
      </c>
      <c r="J126" s="109"/>
      <c r="K126" s="113"/>
    </row>
    <row r="127" spans="1:11" ht="15" customHeight="1" x14ac:dyDescent="0.15">
      <c r="A127" s="115"/>
      <c r="B127" s="73" t="s">
        <v>128</v>
      </c>
      <c r="C127" s="73" t="s">
        <v>48</v>
      </c>
      <c r="D127" s="75" t="s">
        <v>129</v>
      </c>
      <c r="E127" s="48">
        <v>84</v>
      </c>
      <c r="F127" s="49">
        <f>SUM(G127:I127)</f>
        <v>658</v>
      </c>
      <c r="G127" s="50">
        <v>658</v>
      </c>
      <c r="H127" s="50">
        <v>0</v>
      </c>
      <c r="I127" s="50">
        <v>0</v>
      </c>
      <c r="J127" s="75" t="s">
        <v>130</v>
      </c>
      <c r="K127" s="76"/>
    </row>
    <row r="128" spans="1:11" ht="15" customHeight="1" x14ac:dyDescent="0.15">
      <c r="A128" s="115"/>
      <c r="B128" s="73"/>
      <c r="C128" s="73"/>
      <c r="D128" s="73"/>
      <c r="E128" s="48">
        <v>103</v>
      </c>
      <c r="F128" s="49">
        <f t="shared" ref="F128:F129" si="40">SUM(G128:I128)</f>
        <v>141</v>
      </c>
      <c r="G128" s="50">
        <v>141</v>
      </c>
      <c r="H128" s="50">
        <v>0</v>
      </c>
      <c r="I128" s="50">
        <v>0</v>
      </c>
      <c r="J128" s="73"/>
      <c r="K128" s="77"/>
    </row>
    <row r="129" spans="1:11" ht="15" customHeight="1" x14ac:dyDescent="0.15">
      <c r="A129" s="115"/>
      <c r="B129" s="73"/>
      <c r="C129" s="73"/>
      <c r="D129" s="73"/>
      <c r="E129" s="48">
        <v>118</v>
      </c>
      <c r="F129" s="49">
        <f t="shared" si="40"/>
        <v>94</v>
      </c>
      <c r="G129" s="50">
        <v>94</v>
      </c>
      <c r="H129" s="50">
        <v>0</v>
      </c>
      <c r="I129" s="50">
        <v>0</v>
      </c>
      <c r="J129" s="73"/>
      <c r="K129" s="77"/>
    </row>
    <row r="130" spans="1:11" ht="15" customHeight="1" x14ac:dyDescent="0.15">
      <c r="A130" s="115"/>
      <c r="B130" s="74"/>
      <c r="C130" s="74"/>
      <c r="D130" s="74"/>
      <c r="E130" s="51" t="s">
        <v>6</v>
      </c>
      <c r="F130" s="50">
        <f>SUM(F127:F129)</f>
        <v>893</v>
      </c>
      <c r="G130" s="50">
        <f>SUM(G127:G129)</f>
        <v>893</v>
      </c>
      <c r="H130" s="50">
        <f>SUM(H127:H129)</f>
        <v>0</v>
      </c>
      <c r="I130" s="50">
        <f>SUM(I127:I129)</f>
        <v>0</v>
      </c>
      <c r="J130" s="74"/>
      <c r="K130" s="78"/>
    </row>
    <row r="131" spans="1:11" ht="15" customHeight="1" x14ac:dyDescent="0.15">
      <c r="A131" s="115"/>
      <c r="B131" s="73" t="s">
        <v>67</v>
      </c>
      <c r="C131" s="73" t="s">
        <v>68</v>
      </c>
      <c r="D131" s="75" t="s">
        <v>69</v>
      </c>
      <c r="E131" s="48">
        <v>84</v>
      </c>
      <c r="F131" s="49">
        <f>SUM(G131:I131)</f>
        <v>1474</v>
      </c>
      <c r="G131" s="50">
        <v>1474</v>
      </c>
      <c r="H131" s="50">
        <v>0</v>
      </c>
      <c r="I131" s="50">
        <v>0</v>
      </c>
      <c r="J131" s="75" t="s">
        <v>70</v>
      </c>
      <c r="K131" s="76"/>
    </row>
    <row r="132" spans="1:11" ht="15" customHeight="1" x14ac:dyDescent="0.15">
      <c r="A132" s="115"/>
      <c r="B132" s="74"/>
      <c r="C132" s="74"/>
      <c r="D132" s="74"/>
      <c r="E132" s="51" t="s">
        <v>6</v>
      </c>
      <c r="F132" s="50">
        <f>SUM(F131:F131)</f>
        <v>1474</v>
      </c>
      <c r="G132" s="50">
        <f>SUM(G131:G131)</f>
        <v>1474</v>
      </c>
      <c r="H132" s="50">
        <f>SUM(H131:H131)</f>
        <v>0</v>
      </c>
      <c r="I132" s="50">
        <f>SUM(I131:I131)</f>
        <v>0</v>
      </c>
      <c r="J132" s="74"/>
      <c r="K132" s="78"/>
    </row>
    <row r="133" spans="1:11" ht="15" customHeight="1" x14ac:dyDescent="0.15">
      <c r="A133" s="115"/>
      <c r="B133" s="73" t="s">
        <v>108</v>
      </c>
      <c r="C133" s="73" t="s">
        <v>72</v>
      </c>
      <c r="D133" s="75" t="s">
        <v>109</v>
      </c>
      <c r="E133" s="48">
        <v>84</v>
      </c>
      <c r="F133" s="49">
        <f>SUM(G133:I133)</f>
        <v>390</v>
      </c>
      <c r="G133" s="50">
        <v>390</v>
      </c>
      <c r="H133" s="50">
        <v>0</v>
      </c>
      <c r="I133" s="50">
        <v>0</v>
      </c>
      <c r="J133" s="75" t="s">
        <v>110</v>
      </c>
      <c r="K133" s="76"/>
    </row>
    <row r="134" spans="1:11" ht="15" customHeight="1" x14ac:dyDescent="0.15">
      <c r="A134" s="115"/>
      <c r="B134" s="73"/>
      <c r="C134" s="73"/>
      <c r="D134" s="73"/>
      <c r="E134" s="48">
        <v>101</v>
      </c>
      <c r="F134" s="49">
        <f t="shared" ref="F134" si="41">SUM(G134:I134)</f>
        <v>80</v>
      </c>
      <c r="G134" s="50">
        <v>80</v>
      </c>
      <c r="H134" s="50">
        <v>0</v>
      </c>
      <c r="I134" s="50">
        <v>0</v>
      </c>
      <c r="J134" s="73"/>
      <c r="K134" s="77"/>
    </row>
    <row r="135" spans="1:11" ht="15" customHeight="1" x14ac:dyDescent="0.15">
      <c r="A135" s="116"/>
      <c r="B135" s="74"/>
      <c r="C135" s="74"/>
      <c r="D135" s="74"/>
      <c r="E135" s="51" t="s">
        <v>6</v>
      </c>
      <c r="F135" s="50">
        <f>SUM(F133:F134)</f>
        <v>470</v>
      </c>
      <c r="G135" s="50">
        <f>SUM(G133:G134)</f>
        <v>470</v>
      </c>
      <c r="H135" s="50">
        <f>SUM(H133:H134)</f>
        <v>0</v>
      </c>
      <c r="I135" s="50">
        <f>SUM(I133:I134)</f>
        <v>0</v>
      </c>
      <c r="J135" s="74"/>
      <c r="K135" s="78"/>
    </row>
    <row r="136" spans="1:11" s="56" customFormat="1" ht="15" customHeight="1" x14ac:dyDescent="0.15">
      <c r="A136" s="117" t="s">
        <v>42</v>
      </c>
      <c r="B136" s="118"/>
      <c r="C136" s="118"/>
      <c r="D136" s="119"/>
      <c r="E136" s="58"/>
      <c r="F136" s="59">
        <f>SUM(F126,F130,F132,F135)</f>
        <v>3451</v>
      </c>
      <c r="G136" s="59">
        <f t="shared" ref="G136:I136" si="42">SUM(G126,G130,G132,G135)</f>
        <v>2837</v>
      </c>
      <c r="H136" s="59">
        <f t="shared" si="42"/>
        <v>0</v>
      </c>
      <c r="I136" s="59">
        <f t="shared" si="42"/>
        <v>614</v>
      </c>
      <c r="J136" s="59"/>
      <c r="K136" s="60"/>
    </row>
    <row r="137" spans="1:11" ht="15" customHeight="1" x14ac:dyDescent="0.15">
      <c r="A137" s="114" t="s">
        <v>148</v>
      </c>
      <c r="B137" s="73" t="s">
        <v>134</v>
      </c>
      <c r="C137" s="73" t="s">
        <v>131</v>
      </c>
      <c r="D137" s="75" t="s">
        <v>132</v>
      </c>
      <c r="E137" s="48">
        <v>84</v>
      </c>
      <c r="F137" s="49">
        <f>SUM(G137:I137)</f>
        <v>1895</v>
      </c>
      <c r="G137" s="50">
        <v>1895</v>
      </c>
      <c r="H137" s="50">
        <v>0</v>
      </c>
      <c r="I137" s="50">
        <v>0</v>
      </c>
      <c r="J137" s="75" t="s">
        <v>133</v>
      </c>
      <c r="K137" s="76" t="s">
        <v>135</v>
      </c>
    </row>
    <row r="138" spans="1:11" ht="15" customHeight="1" x14ac:dyDescent="0.15">
      <c r="A138" s="115"/>
      <c r="B138" s="73"/>
      <c r="C138" s="73"/>
      <c r="D138" s="73"/>
      <c r="E138" s="48">
        <v>127</v>
      </c>
      <c r="F138" s="49">
        <f t="shared" ref="F138:F140" si="43">SUM(G138:I138)</f>
        <v>752</v>
      </c>
      <c r="G138" s="50">
        <v>752</v>
      </c>
      <c r="H138" s="50">
        <v>0</v>
      </c>
      <c r="I138" s="50">
        <v>0</v>
      </c>
      <c r="J138" s="73"/>
      <c r="K138" s="77"/>
    </row>
    <row r="139" spans="1:11" ht="15" customHeight="1" x14ac:dyDescent="0.15">
      <c r="A139" s="115"/>
      <c r="B139" s="73"/>
      <c r="C139" s="73"/>
      <c r="D139" s="73"/>
      <c r="E139" s="48">
        <v>139</v>
      </c>
      <c r="F139" s="49">
        <f t="shared" si="43"/>
        <v>10</v>
      </c>
      <c r="G139" s="50">
        <v>10</v>
      </c>
      <c r="H139" s="50">
        <v>0</v>
      </c>
      <c r="I139" s="50">
        <v>0</v>
      </c>
      <c r="J139" s="73"/>
      <c r="K139" s="77"/>
    </row>
    <row r="140" spans="1:11" ht="15" customHeight="1" x14ac:dyDescent="0.15">
      <c r="A140" s="115"/>
      <c r="B140" s="73"/>
      <c r="C140" s="73"/>
      <c r="D140" s="73"/>
      <c r="E140" s="48">
        <v>174</v>
      </c>
      <c r="F140" s="49">
        <f t="shared" si="43"/>
        <v>10</v>
      </c>
      <c r="G140" s="50">
        <v>10</v>
      </c>
      <c r="H140" s="50">
        <v>0</v>
      </c>
      <c r="I140" s="50">
        <v>0</v>
      </c>
      <c r="J140" s="73"/>
      <c r="K140" s="77"/>
    </row>
    <row r="141" spans="1:11" ht="15" customHeight="1" x14ac:dyDescent="0.15">
      <c r="A141" s="116"/>
      <c r="B141" s="74"/>
      <c r="C141" s="74"/>
      <c r="D141" s="74"/>
      <c r="E141" s="51" t="s">
        <v>6</v>
      </c>
      <c r="F141" s="50">
        <f>SUM(F137:F140)</f>
        <v>2667</v>
      </c>
      <c r="G141" s="50">
        <f>SUM(G137:G140)</f>
        <v>2667</v>
      </c>
      <c r="H141" s="50">
        <f>SUM(H137:H140)</f>
        <v>0</v>
      </c>
      <c r="I141" s="50">
        <f>SUM(I137:I140)</f>
        <v>0</v>
      </c>
      <c r="J141" s="74"/>
      <c r="K141" s="78"/>
    </row>
    <row r="142" spans="1:11" s="56" customFormat="1" ht="15" customHeight="1" x14ac:dyDescent="0.15">
      <c r="A142" s="117" t="s">
        <v>42</v>
      </c>
      <c r="B142" s="118"/>
      <c r="C142" s="118"/>
      <c r="D142" s="119"/>
      <c r="E142" s="58"/>
      <c r="F142" s="59">
        <f>SUM(F141)</f>
        <v>2667</v>
      </c>
      <c r="G142" s="59">
        <f t="shared" ref="G142:I142" si="44">SUM(G141)</f>
        <v>2667</v>
      </c>
      <c r="H142" s="59">
        <f t="shared" si="44"/>
        <v>0</v>
      </c>
      <c r="I142" s="59">
        <f t="shared" si="44"/>
        <v>0</v>
      </c>
      <c r="J142" s="59"/>
      <c r="K142" s="60"/>
    </row>
  </sheetData>
  <mergeCells count="169">
    <mergeCell ref="A29:D29"/>
    <mergeCell ref="B17:B21"/>
    <mergeCell ref="C17:C21"/>
    <mergeCell ref="D17:D21"/>
    <mergeCell ref="J17:J21"/>
    <mergeCell ref="K17:K21"/>
    <mergeCell ref="B22:B28"/>
    <mergeCell ref="C22:C28"/>
    <mergeCell ref="D22:D28"/>
    <mergeCell ref="J22:J28"/>
    <mergeCell ref="K22:K28"/>
    <mergeCell ref="A142:D142"/>
    <mergeCell ref="A136:D136"/>
    <mergeCell ref="B131:B132"/>
    <mergeCell ref="C131:C132"/>
    <mergeCell ref="D131:D132"/>
    <mergeCell ref="J131:J132"/>
    <mergeCell ref="K131:K132"/>
    <mergeCell ref="B133:B135"/>
    <mergeCell ref="C133:C135"/>
    <mergeCell ref="D133:D135"/>
    <mergeCell ref="J133:J135"/>
    <mergeCell ref="K133:K135"/>
    <mergeCell ref="A137:A141"/>
    <mergeCell ref="B137:B141"/>
    <mergeCell ref="C137:C141"/>
    <mergeCell ref="D137:D141"/>
    <mergeCell ref="J137:J141"/>
    <mergeCell ref="K137:K141"/>
    <mergeCell ref="A123:D123"/>
    <mergeCell ref="B124:B126"/>
    <mergeCell ref="C124:C126"/>
    <mergeCell ref="D124:D126"/>
    <mergeCell ref="J124:J126"/>
    <mergeCell ref="K124:K126"/>
    <mergeCell ref="B118:B122"/>
    <mergeCell ref="C118:C122"/>
    <mergeCell ref="D118:D122"/>
    <mergeCell ref="J118:J122"/>
    <mergeCell ref="K118:K122"/>
    <mergeCell ref="A124:A135"/>
    <mergeCell ref="B127:B130"/>
    <mergeCell ref="C127:C130"/>
    <mergeCell ref="D127:D130"/>
    <mergeCell ref="J127:J130"/>
    <mergeCell ref="K127:K130"/>
    <mergeCell ref="A112:D112"/>
    <mergeCell ref="B113:B117"/>
    <mergeCell ref="C113:C117"/>
    <mergeCell ref="D113:D117"/>
    <mergeCell ref="J113:J117"/>
    <mergeCell ref="K113:K117"/>
    <mergeCell ref="B99:B106"/>
    <mergeCell ref="C99:C106"/>
    <mergeCell ref="D99:D106"/>
    <mergeCell ref="J99:J106"/>
    <mergeCell ref="K99:K106"/>
    <mergeCell ref="A98:D98"/>
    <mergeCell ref="B107:B111"/>
    <mergeCell ref="C107:C111"/>
    <mergeCell ref="D107:D111"/>
    <mergeCell ref="J107:J111"/>
    <mergeCell ref="K107:K111"/>
    <mergeCell ref="A94:D94"/>
    <mergeCell ref="A95:A97"/>
    <mergeCell ref="B95:B97"/>
    <mergeCell ref="C95:C97"/>
    <mergeCell ref="D95:D97"/>
    <mergeCell ref="J95:J97"/>
    <mergeCell ref="K95:K97"/>
    <mergeCell ref="A91:D91"/>
    <mergeCell ref="A92:A93"/>
    <mergeCell ref="B92:B93"/>
    <mergeCell ref="C92:C93"/>
    <mergeCell ref="D92:D93"/>
    <mergeCell ref="J92:J93"/>
    <mergeCell ref="K92:K93"/>
    <mergeCell ref="B87:B90"/>
    <mergeCell ref="C87:C90"/>
    <mergeCell ref="D87:D90"/>
    <mergeCell ref="J87:J90"/>
    <mergeCell ref="K87:K90"/>
    <mergeCell ref="A80:D80"/>
    <mergeCell ref="B81:B86"/>
    <mergeCell ref="C81:C86"/>
    <mergeCell ref="D81:D86"/>
    <mergeCell ref="J81:J86"/>
    <mergeCell ref="K81:K86"/>
    <mergeCell ref="B69:B75"/>
    <mergeCell ref="C69:C75"/>
    <mergeCell ref="D69:D75"/>
    <mergeCell ref="J69:J75"/>
    <mergeCell ref="K69:K75"/>
    <mergeCell ref="A76:D76"/>
    <mergeCell ref="A69:A75"/>
    <mergeCell ref="B77:B79"/>
    <mergeCell ref="C77:C79"/>
    <mergeCell ref="D77:D79"/>
    <mergeCell ref="J77:J79"/>
    <mergeCell ref="K77:K79"/>
    <mergeCell ref="A77:A79"/>
    <mergeCell ref="J48:J50"/>
    <mergeCell ref="K48:K50"/>
    <mergeCell ref="B48:B50"/>
    <mergeCell ref="C48:C50"/>
    <mergeCell ref="B65:B67"/>
    <mergeCell ref="C65:C67"/>
    <mergeCell ref="D65:D67"/>
    <mergeCell ref="J65:J67"/>
    <mergeCell ref="K51:K54"/>
    <mergeCell ref="K59:K63"/>
    <mergeCell ref="A68:D68"/>
    <mergeCell ref="B51:B54"/>
    <mergeCell ref="J46:J47"/>
    <mergeCell ref="K46:K47"/>
    <mergeCell ref="B30:B33"/>
    <mergeCell ref="C30:C33"/>
    <mergeCell ref="D30:D33"/>
    <mergeCell ref="J30:J33"/>
    <mergeCell ref="K30:K33"/>
    <mergeCell ref="C51:C54"/>
    <mergeCell ref="D51:D54"/>
    <mergeCell ref="B55:B58"/>
    <mergeCell ref="C55:C58"/>
    <mergeCell ref="D55:D58"/>
    <mergeCell ref="B59:B63"/>
    <mergeCell ref="C59:C63"/>
    <mergeCell ref="D59:D63"/>
    <mergeCell ref="J59:J63"/>
    <mergeCell ref="A64:D64"/>
    <mergeCell ref="J51:J54"/>
    <mergeCell ref="J55:J58"/>
    <mergeCell ref="K55:K58"/>
    <mergeCell ref="K65:K67"/>
    <mergeCell ref="D48:D50"/>
    <mergeCell ref="A1:K1"/>
    <mergeCell ref="A2:K2"/>
    <mergeCell ref="A4:A5"/>
    <mergeCell ref="B4:B5"/>
    <mergeCell ref="C4:C5"/>
    <mergeCell ref="D4:D5"/>
    <mergeCell ref="E4:E5"/>
    <mergeCell ref="F4:I4"/>
    <mergeCell ref="J4:J5"/>
    <mergeCell ref="K4:K5"/>
    <mergeCell ref="A6:D6"/>
    <mergeCell ref="B43:B45"/>
    <mergeCell ref="C43:C45"/>
    <mergeCell ref="D43:D45"/>
    <mergeCell ref="J43:J45"/>
    <mergeCell ref="K43:K45"/>
    <mergeCell ref="B46:B47"/>
    <mergeCell ref="C46:C47"/>
    <mergeCell ref="D46:D47"/>
    <mergeCell ref="B40:B42"/>
    <mergeCell ref="C40:C42"/>
    <mergeCell ref="D40:D42"/>
    <mergeCell ref="J40:J42"/>
    <mergeCell ref="K40:K42"/>
    <mergeCell ref="B34:B39"/>
    <mergeCell ref="C34:C39"/>
    <mergeCell ref="D34:D39"/>
    <mergeCell ref="J34:J39"/>
    <mergeCell ref="K34:K39"/>
    <mergeCell ref="B7:B16"/>
    <mergeCell ref="C7:C16"/>
    <mergeCell ref="D7:D16"/>
    <mergeCell ref="J7:J16"/>
    <mergeCell ref="K7:K16"/>
  </mergeCells>
  <phoneticPr fontId="28" type="noConversion"/>
  <printOptions horizontalCentered="1"/>
  <pageMargins left="0.19680555164813995" right="0.19680555164813995" top="0.39361110329627991" bottom="0.39361110329627991" header="0.31486111879348755" footer="0.31486111879348755"/>
  <pageSetup paperSize="9" scale="68" fitToHeight="0" orientation="portrait" r:id="rId1"/>
  <rowBreaks count="1" manualBreakCount="1">
    <brk id="7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 </vt:lpstr>
      <vt:lpstr>세부내역</vt:lpstr>
      <vt:lpstr>세부내역!Print_Area</vt:lpstr>
      <vt:lpstr>'총괄표 '!Print_Area</vt:lpstr>
      <vt:lpstr>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</dc:creator>
  <cp:lastModifiedBy>정태준</cp:lastModifiedBy>
  <cp:revision>10</cp:revision>
  <cp:lastPrinted>2022-10-06T06:03:30Z</cp:lastPrinted>
  <dcterms:created xsi:type="dcterms:W3CDTF">2008-12-24T01:43:05Z</dcterms:created>
  <dcterms:modified xsi:type="dcterms:W3CDTF">2022-10-06T06:12:34Z</dcterms:modified>
  <cp:version>0906.0200.01</cp:version>
</cp:coreProperties>
</file>