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20211230 최종 백업\기획본부\월 우편발송\1-1. 분양계획\2022\"/>
    </mc:Choice>
  </mc:AlternateContent>
  <bookViews>
    <workbookView xWindow="0" yWindow="0" windowWidth="23745" windowHeight="9120"/>
  </bookViews>
  <sheets>
    <sheet name="총괄표 " sheetId="1" r:id="rId1"/>
    <sheet name="세부내역" sheetId="2" r:id="rId2"/>
  </sheets>
  <definedNames>
    <definedName name="_xlnm._FilterDatabase" localSheetId="1" hidden="1">세부내역!$A$5:$K$69</definedName>
    <definedName name="_xlnm.Print_Area" localSheetId="1">세부내역!$A$1:$K$122</definedName>
    <definedName name="_xlnm.Print_Area" localSheetId="0">'총괄표 '!$A$1:$F$29</definedName>
    <definedName name="_xlnm.Print_Titles" localSheetId="1">세부내역!$5:$6</definedName>
  </definedNames>
  <calcPr calcId="162913"/>
</workbook>
</file>

<file path=xl/calcChain.xml><?xml version="1.0" encoding="utf-8"?>
<calcChain xmlns="http://schemas.openxmlformats.org/spreadsheetml/2006/main">
  <c r="H7" i="2" l="1"/>
  <c r="I7" i="2"/>
  <c r="I114" i="2" l="1"/>
  <c r="H114" i="2"/>
  <c r="G114" i="2"/>
  <c r="F113" i="2"/>
  <c r="F112" i="2"/>
  <c r="F111" i="2"/>
  <c r="F110" i="2"/>
  <c r="I33" i="2"/>
  <c r="H33" i="2"/>
  <c r="G33" i="2"/>
  <c r="F32" i="2"/>
  <c r="F31" i="2"/>
  <c r="F30" i="2"/>
  <c r="F29" i="2"/>
  <c r="F114" i="2" l="1"/>
  <c r="F33" i="2"/>
  <c r="G118" i="2"/>
  <c r="G117" i="2"/>
  <c r="G116" i="2"/>
  <c r="G21" i="2"/>
  <c r="G20" i="2"/>
  <c r="G99" i="2"/>
  <c r="G61" i="2"/>
  <c r="G60" i="2"/>
  <c r="I109" i="2" l="1"/>
  <c r="H109" i="2"/>
  <c r="G109" i="2"/>
  <c r="F108" i="2"/>
  <c r="F107" i="2"/>
  <c r="F106" i="2"/>
  <c r="F105" i="2"/>
  <c r="F109" i="2" l="1"/>
  <c r="I12" i="2"/>
  <c r="H12" i="2"/>
  <c r="G12" i="2"/>
  <c r="F11" i="2"/>
  <c r="F10" i="2"/>
  <c r="F9" i="2"/>
  <c r="F8" i="2"/>
  <c r="F12" i="2" l="1"/>
  <c r="G37" i="2"/>
  <c r="G35" i="2"/>
  <c r="G57" i="2"/>
  <c r="G43" i="2"/>
  <c r="I46" i="2"/>
  <c r="H46" i="2"/>
  <c r="G46" i="2"/>
  <c r="F45" i="2"/>
  <c r="F46" i="2" s="1"/>
  <c r="I88" i="2"/>
  <c r="H88" i="2"/>
  <c r="G88" i="2"/>
  <c r="F87" i="2"/>
  <c r="F86" i="2"/>
  <c r="F85" i="2"/>
  <c r="F84" i="2"/>
  <c r="F83" i="2"/>
  <c r="F82" i="2"/>
  <c r="I93" i="2"/>
  <c r="H93" i="2"/>
  <c r="G93" i="2"/>
  <c r="F92" i="2"/>
  <c r="F91" i="2"/>
  <c r="F90" i="2"/>
  <c r="F88" i="2" l="1"/>
  <c r="F93" i="2"/>
  <c r="I121" i="2"/>
  <c r="I122" i="2" s="1"/>
  <c r="H121" i="2"/>
  <c r="H122" i="2" s="1"/>
  <c r="G121" i="2"/>
  <c r="G122" i="2" s="1"/>
  <c r="F120" i="2"/>
  <c r="F119" i="2"/>
  <c r="F118" i="2"/>
  <c r="F117" i="2"/>
  <c r="F116" i="2"/>
  <c r="I104" i="2"/>
  <c r="H104" i="2"/>
  <c r="G104" i="2"/>
  <c r="F103" i="2"/>
  <c r="F102" i="2"/>
  <c r="I101" i="2"/>
  <c r="H101" i="2"/>
  <c r="G101" i="2"/>
  <c r="F100" i="2"/>
  <c r="F99" i="2"/>
  <c r="I97" i="2"/>
  <c r="I98" i="2" s="1"/>
  <c r="H97" i="2"/>
  <c r="H98" i="2" s="1"/>
  <c r="G97" i="2"/>
  <c r="G98" i="2" s="1"/>
  <c r="F96" i="2"/>
  <c r="F95" i="2"/>
  <c r="F94" i="2"/>
  <c r="I74" i="2"/>
  <c r="H74" i="2"/>
  <c r="G74" i="2"/>
  <c r="F73" i="2"/>
  <c r="F72" i="2"/>
  <c r="F71" i="2"/>
  <c r="F70" i="2"/>
  <c r="I81" i="2"/>
  <c r="H81" i="2"/>
  <c r="G81" i="2"/>
  <c r="F80" i="2"/>
  <c r="F79" i="2"/>
  <c r="F78" i="2"/>
  <c r="F77" i="2"/>
  <c r="F76" i="2"/>
  <c r="F75" i="2"/>
  <c r="I68" i="2"/>
  <c r="I69" i="2" s="1"/>
  <c r="H68" i="2"/>
  <c r="H69" i="2" s="1"/>
  <c r="G68" i="2"/>
  <c r="G69" i="2" s="1"/>
  <c r="F67" i="2"/>
  <c r="F66" i="2"/>
  <c r="I64" i="2"/>
  <c r="H64" i="2"/>
  <c r="G64" i="2"/>
  <c r="F63" i="2"/>
  <c r="F62" i="2"/>
  <c r="F61" i="2"/>
  <c r="F60" i="2"/>
  <c r="I59" i="2"/>
  <c r="H59" i="2"/>
  <c r="H65" i="2" s="1"/>
  <c r="G59" i="2"/>
  <c r="G65" i="2" s="1"/>
  <c r="F58" i="2"/>
  <c r="F57" i="2"/>
  <c r="I28" i="2"/>
  <c r="I34" i="2" s="1"/>
  <c r="H28" i="2"/>
  <c r="H34" i="2" s="1"/>
  <c r="G28" i="2"/>
  <c r="G34" i="2" s="1"/>
  <c r="G7" i="2" s="1"/>
  <c r="F27" i="2"/>
  <c r="F26" i="2"/>
  <c r="F25" i="2"/>
  <c r="F24" i="2"/>
  <c r="I22" i="2"/>
  <c r="H22" i="2"/>
  <c r="G22" i="2"/>
  <c r="F21" i="2"/>
  <c r="F20" i="2"/>
  <c r="F19" i="2"/>
  <c r="F18" i="2"/>
  <c r="F17" i="2"/>
  <c r="I16" i="2"/>
  <c r="H16" i="2"/>
  <c r="G16" i="2"/>
  <c r="F15" i="2"/>
  <c r="F14" i="2"/>
  <c r="F13" i="2"/>
  <c r="I65" i="2" l="1"/>
  <c r="H89" i="2"/>
  <c r="I89" i="2"/>
  <c r="G89" i="2"/>
  <c r="H23" i="2"/>
  <c r="I23" i="2"/>
  <c r="G23" i="2"/>
  <c r="G115" i="2"/>
  <c r="H115" i="2"/>
  <c r="I115" i="2"/>
  <c r="F104" i="2"/>
  <c r="F97" i="2"/>
  <c r="F98" i="2" s="1"/>
  <c r="F74" i="2"/>
  <c r="F101" i="2"/>
  <c r="F121" i="2"/>
  <c r="F122" i="2" s="1"/>
  <c r="F59" i="2"/>
  <c r="F65" i="2" s="1"/>
  <c r="F64" i="2"/>
  <c r="F81" i="2"/>
  <c r="F68" i="2"/>
  <c r="F69" i="2" s="1"/>
  <c r="F28" i="2"/>
  <c r="F34" i="2" s="1"/>
  <c r="F7" i="2" s="1"/>
  <c r="F16" i="2"/>
  <c r="F22" i="2"/>
  <c r="C13" i="1"/>
  <c r="D13" i="1"/>
  <c r="E13" i="1"/>
  <c r="F13" i="1"/>
  <c r="C8" i="1"/>
  <c r="D8" i="1"/>
  <c r="E8" i="1"/>
  <c r="F8" i="1"/>
  <c r="F89" i="2" l="1"/>
  <c r="F23" i="2"/>
  <c r="F115" i="2"/>
  <c r="I40" i="2"/>
  <c r="I55" i="2" l="1"/>
  <c r="I56" i="2" s="1"/>
  <c r="F53" i="2"/>
  <c r="F52" i="2"/>
  <c r="I42" i="2"/>
  <c r="H42" i="2"/>
  <c r="G42" i="2"/>
  <c r="F41" i="2"/>
  <c r="F42" i="2" s="1"/>
  <c r="I49" i="2"/>
  <c r="H49" i="2"/>
  <c r="G49" i="2"/>
  <c r="F48" i="2"/>
  <c r="F47" i="2"/>
  <c r="I44" i="2"/>
  <c r="H44" i="2"/>
  <c r="G44" i="2"/>
  <c r="F43" i="2"/>
  <c r="F37" i="2"/>
  <c r="F36" i="2"/>
  <c r="F35" i="2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F6" i="1"/>
  <c r="E6" i="1"/>
  <c r="B11" i="1"/>
  <c r="B10" i="1"/>
  <c r="B9" i="1"/>
  <c r="I50" i="2" l="1"/>
  <c r="B13" i="1"/>
  <c r="D6" i="1"/>
  <c r="C6" i="1"/>
  <c r="B8" i="1"/>
  <c r="F39" i="2"/>
  <c r="F51" i="2"/>
  <c r="F54" i="2"/>
  <c r="H40" i="2"/>
  <c r="H50" i="2" s="1"/>
  <c r="F38" i="2"/>
  <c r="G40" i="2"/>
  <c r="G50" i="2" s="1"/>
  <c r="F49" i="2"/>
  <c r="G55" i="2"/>
  <c r="G56" i="2" s="1"/>
  <c r="H55" i="2"/>
  <c r="H56" i="2" s="1"/>
  <c r="F44" i="2"/>
  <c r="B6" i="1" l="1"/>
  <c r="F40" i="2"/>
  <c r="F50" i="2" s="1"/>
  <c r="F55" i="2"/>
  <c r="F56" i="2" s="1"/>
</calcChain>
</file>

<file path=xl/sharedStrings.xml><?xml version="1.0" encoding="utf-8"?>
<sst xmlns="http://schemas.openxmlformats.org/spreadsheetml/2006/main" count="186" uniqueCount="137">
  <si>
    <t>기준 : 입주자모집공고일                                                                       단위 : 호</t>
  </si>
  <si>
    <t>기준 : 입주자모집공고일                                                                                                                              단위 : 호</t>
  </si>
  <si>
    <t>재개발.재건축 등</t>
  </si>
  <si>
    <t>※ 본 자료는 건설사의 사정이나 조사 시점에 따라 달라질 수 있음을 알려드립니다.</t>
  </si>
  <si>
    <t>단순도급</t>
  </si>
  <si>
    <t>자체분양</t>
  </si>
  <si>
    <t>수도권외</t>
  </si>
  <si>
    <t>소계</t>
  </si>
  <si>
    <t>구분</t>
  </si>
  <si>
    <t>세종</t>
  </si>
  <si>
    <t>비고</t>
  </si>
  <si>
    <t>총 계</t>
  </si>
  <si>
    <t>제주</t>
  </si>
  <si>
    <t>경남</t>
  </si>
  <si>
    <t>경북</t>
  </si>
  <si>
    <t>전남</t>
  </si>
  <si>
    <t>전북</t>
  </si>
  <si>
    <t>충남</t>
  </si>
  <si>
    <t>충북</t>
  </si>
  <si>
    <t>강원</t>
  </si>
  <si>
    <t>울산</t>
  </si>
  <si>
    <t>대전</t>
  </si>
  <si>
    <t>광주</t>
  </si>
  <si>
    <t>대구</t>
  </si>
  <si>
    <t>부산</t>
  </si>
  <si>
    <t>경기</t>
  </si>
  <si>
    <t>인천</t>
  </si>
  <si>
    <t>서울</t>
  </si>
  <si>
    <t>계</t>
  </si>
  <si>
    <t>임대</t>
  </si>
  <si>
    <t>합계</t>
  </si>
  <si>
    <t>수도권</t>
  </si>
  <si>
    <t>문의</t>
  </si>
  <si>
    <t>세대수</t>
  </si>
  <si>
    <t>지역</t>
  </si>
  <si>
    <t>전체</t>
  </si>
  <si>
    <t>조합</t>
  </si>
  <si>
    <t>업체명</t>
  </si>
  <si>
    <t>일반</t>
  </si>
  <si>
    <t>사업            유형</t>
  </si>
  <si>
    <t>전용
면적        (㎡)</t>
  </si>
  <si>
    <t>주택건설위치
[사업장명]</t>
  </si>
  <si>
    <t>계</t>
    <phoneticPr fontId="28" type="noConversion"/>
  </si>
  <si>
    <t>충북</t>
    <phoneticPr fontId="28" type="noConversion"/>
  </si>
  <si>
    <t>전북</t>
    <phoneticPr fontId="28" type="noConversion"/>
  </si>
  <si>
    <t>4월 분양계획(총괄표)</t>
    <phoneticPr fontId="28" type="noConversion"/>
  </si>
  <si>
    <t>4월 분양계획 세부내역</t>
    <phoneticPr fontId="28" type="noConversion"/>
  </si>
  <si>
    <t>㈜한국토지신탁</t>
    <phoneticPr fontId="28" type="noConversion"/>
  </si>
  <si>
    <t>자체
분양</t>
    <phoneticPr fontId="28" type="noConversion"/>
  </si>
  <si>
    <t>포항시 북구 양덕동 산261, 환호동 464
[힐스테이트 환호공원 1BL]</t>
    <phoneticPr fontId="28" type="noConversion"/>
  </si>
  <si>
    <t>02-3451-1055</t>
    <phoneticPr fontId="28" type="noConversion"/>
  </si>
  <si>
    <t>포항시 북구 양덕동 산 235
[힐스테이트 환호공원 2BL]</t>
    <phoneticPr fontId="28" type="noConversion"/>
  </si>
  <si>
    <t>자체
분양</t>
    <phoneticPr fontId="28" type="noConversion"/>
  </si>
  <si>
    <t>순천시 조례동 168
[순천 왕지 트리마제 1BL]</t>
    <phoneticPr fontId="28" type="noConversion"/>
  </si>
  <si>
    <t>02-3451-1027</t>
    <phoneticPr fontId="28" type="noConversion"/>
  </si>
  <si>
    <t>순천시 조례동 161-10
[순천 왕지 트리마제 2BL]</t>
    <phoneticPr fontId="28" type="noConversion"/>
  </si>
  <si>
    <t>SK에코플랜트㈜</t>
    <phoneticPr fontId="28" type="noConversion"/>
  </si>
  <si>
    <t>재개발</t>
    <phoneticPr fontId="28" type="noConversion"/>
  </si>
  <si>
    <t>해운대구 반여동 1349
[센텀 아스트룸 SK VIEW]</t>
    <phoneticPr fontId="28" type="noConversion"/>
  </si>
  <si>
    <t>051-784-8801</t>
    <phoneticPr fontId="28" type="noConversion"/>
  </si>
  <si>
    <t>경남기업㈜</t>
    <phoneticPr fontId="28" type="noConversion"/>
  </si>
  <si>
    <t>양주시 장흥면 일영리 143-4
[양주 일영 경남아너스빌]</t>
    <phoneticPr fontId="28" type="noConversion"/>
  </si>
  <si>
    <t>02-6712-5431</t>
    <phoneticPr fontId="28" type="noConversion"/>
  </si>
  <si>
    <t>용인시 처인구 양지면 남곡리 147-15
[용인 남곡 경남아너스빌 디센트]</t>
    <phoneticPr fontId="28" type="noConversion"/>
  </si>
  <si>
    <t>㈜대원</t>
    <phoneticPr fontId="28" type="noConversion"/>
  </si>
  <si>
    <t>자체
분양</t>
    <phoneticPr fontId="28" type="noConversion"/>
  </si>
  <si>
    <t>02-6677-6524</t>
    <phoneticPr fontId="28" type="noConversion"/>
  </si>
  <si>
    <t>오산시 세교동 오산세교2지구 A-10
[미정]</t>
    <phoneticPr fontId="28" type="noConversion"/>
  </si>
  <si>
    <t>DL건설㈜</t>
    <phoneticPr fontId="28" type="noConversion"/>
  </si>
  <si>
    <t>단순
도급</t>
    <phoneticPr fontId="28" type="noConversion"/>
  </si>
  <si>
    <t>제천시 장락동 469-7
[e편한세상 제천 더스카이]</t>
    <phoneticPr fontId="28" type="noConversion"/>
  </si>
  <si>
    <t>-</t>
    <phoneticPr fontId="28" type="noConversion"/>
  </si>
  <si>
    <t>㈜쌍용건설</t>
    <phoneticPr fontId="28" type="noConversion"/>
  </si>
  <si>
    <t>재개발</t>
    <phoneticPr fontId="28" type="noConversion"/>
  </si>
  <si>
    <t>부천시 괴안동 201
[미정]</t>
    <phoneticPr fontId="28" type="noConversion"/>
  </si>
  <si>
    <t>02-3433-7637</t>
    <phoneticPr fontId="28" type="noConversion"/>
  </si>
  <si>
    <t>㈜포스코건설</t>
    <phoneticPr fontId="28" type="noConversion"/>
  </si>
  <si>
    <t>의정부시 산곡동 396
[더샵 리듬시티]</t>
    <phoneticPr fontId="28" type="noConversion"/>
  </si>
  <si>
    <t>1566-0117</t>
    <phoneticPr fontId="28" type="noConversion"/>
  </si>
  <si>
    <t>㈜포스코건설</t>
    <phoneticPr fontId="28" type="noConversion"/>
  </si>
  <si>
    <t>재개발</t>
    <phoneticPr fontId="28" type="noConversion"/>
  </si>
  <si>
    <t>미추홀구 주안동 1545-2
[미정]</t>
    <phoneticPr fontId="28" type="noConversion"/>
  </si>
  <si>
    <t>-</t>
    <phoneticPr fontId="28" type="noConversion"/>
  </si>
  <si>
    <t>㈜포스코건설</t>
    <phoneticPr fontId="28" type="noConversion"/>
  </si>
  <si>
    <t>단순
도급</t>
    <phoneticPr fontId="28" type="noConversion"/>
  </si>
  <si>
    <t>광양시 마동 348-4
[미정]</t>
    <phoneticPr fontId="28" type="noConversion"/>
  </si>
  <si>
    <t>-</t>
    <phoneticPr fontId="28" type="noConversion"/>
  </si>
  <si>
    <t>㈜한라</t>
    <phoneticPr fontId="28" type="noConversion"/>
  </si>
  <si>
    <t>군산시 내홍동 926
[군산 신역세권 한라비발디 센트로]</t>
    <phoneticPr fontId="28" type="noConversion"/>
  </si>
  <si>
    <t>02-6952-2186</t>
    <phoneticPr fontId="28" type="noConversion"/>
  </si>
  <si>
    <t>공동사업
총 878호</t>
    <phoneticPr fontId="28" type="noConversion"/>
  </si>
  <si>
    <t xml:space="preserve"> HDC현대산업개발㈜</t>
    <phoneticPr fontId="28" type="noConversion"/>
  </si>
  <si>
    <t>재개발</t>
    <phoneticPr fontId="28" type="noConversion"/>
  </si>
  <si>
    <t>서대문구 홍은동 11-111
[미정]</t>
    <phoneticPr fontId="28" type="noConversion"/>
  </si>
  <si>
    <t>02-2008-9114</t>
    <phoneticPr fontId="28" type="noConversion"/>
  </si>
  <si>
    <t>현대엔지니어링㈜</t>
    <phoneticPr fontId="28" type="noConversion"/>
  </si>
  <si>
    <t>단순
도급</t>
    <phoneticPr fontId="28" type="noConversion"/>
  </si>
  <si>
    <t>진주시 평거동 148
[미정]</t>
    <phoneticPr fontId="28" type="noConversion"/>
  </si>
  <si>
    <t>롯데건설㈜</t>
    <phoneticPr fontId="28" type="noConversion"/>
  </si>
  <si>
    <t>재개발</t>
    <phoneticPr fontId="28" type="noConversion"/>
  </si>
  <si>
    <t>창원시 마산회원구 양덕동 165-7
[미정]</t>
    <phoneticPr fontId="28" type="noConversion"/>
  </si>
  <si>
    <t>051-868-6144</t>
    <phoneticPr fontId="28" type="noConversion"/>
  </si>
  <si>
    <t>대방건설㈜</t>
    <phoneticPr fontId="28" type="noConversion"/>
  </si>
  <si>
    <t>임대</t>
    <phoneticPr fontId="28" type="noConversion"/>
  </si>
  <si>
    <t>은평구 진관동 149-4
[서울은평뉴타운 대방 디에트르 더 퍼스트]</t>
    <phoneticPr fontId="28" type="noConversion"/>
  </si>
  <si>
    <t>02-2181-9461</t>
    <phoneticPr fontId="28" type="noConversion"/>
  </si>
  <si>
    <t>㈜대우건설</t>
  </si>
  <si>
    <t>㈜대우건설</t>
    <phoneticPr fontId="28" type="noConversion"/>
  </si>
  <si>
    <t>단순
도급</t>
    <phoneticPr fontId="28" type="noConversion"/>
  </si>
  <si>
    <t>충주시 주덕읍 화곡리 1111
[서충주 더퍼스트]</t>
    <phoneticPr fontId="28" type="noConversion"/>
  </si>
  <si>
    <t>1670-1000</t>
    <phoneticPr fontId="28" type="noConversion"/>
  </si>
  <si>
    <t>단순
도급</t>
    <phoneticPr fontId="28" type="noConversion"/>
  </si>
  <si>
    <t>김해시 구산동 691
[김해 구산 푸르지오 파크테르]</t>
    <phoneticPr fontId="28" type="noConversion"/>
  </si>
  <si>
    <t>1670-1000</t>
    <phoneticPr fontId="28" type="noConversion"/>
  </si>
  <si>
    <t>단순
도급</t>
    <phoneticPr fontId="28" type="noConversion"/>
  </si>
  <si>
    <t>중구 을지로4가 310-2
[세운 푸르지오 더 보타닉]</t>
    <phoneticPr fontId="28" type="noConversion"/>
  </si>
  <si>
    <t>1670-1000</t>
    <phoneticPr fontId="28" type="noConversion"/>
  </si>
  <si>
    <t>㈜대우건설</t>
    <phoneticPr fontId="28" type="noConversion"/>
  </si>
  <si>
    <t>서귀포시 대정읍 구억리 34
[제주 더 퍼스트 1단지]</t>
    <phoneticPr fontId="28" type="noConversion"/>
  </si>
  <si>
    <t>현대건설㈜
코오롱글로벌㈜</t>
    <phoneticPr fontId="28" type="noConversion"/>
  </si>
  <si>
    <t>단순
도급</t>
    <phoneticPr fontId="28" type="noConversion"/>
  </si>
  <si>
    <t>서구 불로동 AA16
[힐스테이트 검단 웰카운티]</t>
    <phoneticPr fontId="28" type="noConversion"/>
  </si>
  <si>
    <t>1577-7755</t>
    <phoneticPr fontId="28" type="noConversion"/>
  </si>
  <si>
    <t>공동사업
총 1,535호</t>
    <phoneticPr fontId="28" type="noConversion"/>
  </si>
  <si>
    <t>현대건설㈜</t>
    <phoneticPr fontId="28" type="noConversion"/>
  </si>
  <si>
    <t>단순
도급</t>
    <phoneticPr fontId="28" type="noConversion"/>
  </si>
  <si>
    <t>창원시 의창구 두대동, 삼동동 및 성산구 일원
[힐스테이트 창원 더퍼스트]</t>
    <phoneticPr fontId="28" type="noConversion"/>
  </si>
  <si>
    <t>1577-7755</t>
    <phoneticPr fontId="28" type="noConversion"/>
  </si>
  <si>
    <t>경기</t>
    <phoneticPr fontId="28" type="noConversion"/>
  </si>
  <si>
    <t>경남</t>
    <phoneticPr fontId="28" type="noConversion"/>
  </si>
  <si>
    <t>경북</t>
    <phoneticPr fontId="28" type="noConversion"/>
  </si>
  <si>
    <t>부산</t>
    <phoneticPr fontId="28" type="noConversion"/>
  </si>
  <si>
    <t>서울</t>
    <phoneticPr fontId="28" type="noConversion"/>
  </si>
  <si>
    <t>인천</t>
    <phoneticPr fontId="28" type="noConversion"/>
  </si>
  <si>
    <t>전남</t>
    <phoneticPr fontId="28" type="noConversion"/>
  </si>
  <si>
    <t>제주</t>
    <phoneticPr fontId="28" type="noConversion"/>
  </si>
  <si>
    <t>전남</t>
    <phoneticPr fontId="2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</si>
</sst>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-* #,##0_-;\-* #,##0_-;_-* &quot;-&quot;_-;_-@_-"/>
    <numFmt numFmtId="176" formatCode="0.00_);[Red]\(0.00\)"/>
    <numFmt numFmtId="177" formatCode="_-* #,##0_-;&quot;₩&quot;\!\-* #,##0_-;_-* &quot;-&quot;_-;_-@_-"/>
    <numFmt numFmtId="178" formatCode="#,##0_ "/>
    <numFmt numFmtId="179" formatCode="0_ "/>
    <numFmt numFmtId="180" formatCode="0.00_ "/>
  </numFmts>
  <fonts count="34" x14ac:knownFonts="1">
    <font>
      <sz val="11"/>
      <color rgb="FF000000"/>
      <name val="돋움"/>
    </font>
    <font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F9900"/>
      <name val="맑은 고딕"/>
      <family val="3"/>
      <charset val="129"/>
    </font>
    <font>
      <sz val="11"/>
      <color rgb="FF800080"/>
      <name val="맑은 고딕"/>
      <family val="3"/>
      <charset val="129"/>
    </font>
    <font>
      <sz val="11"/>
      <color rgb="FF993300"/>
      <name val="맑은 고딕"/>
      <family val="3"/>
      <charset val="129"/>
    </font>
    <font>
      <i/>
      <sz val="11"/>
      <color rgb="FF80808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F99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99"/>
      <name val="맑은 고딕"/>
      <family val="3"/>
      <charset val="129"/>
    </font>
    <font>
      <b/>
      <sz val="18"/>
      <color rgb="FF003366"/>
      <name val="맑은 고딕"/>
      <family val="3"/>
      <charset val="129"/>
    </font>
    <font>
      <b/>
      <sz val="15"/>
      <color rgb="FF003366"/>
      <name val="맑은 고딕"/>
      <family val="3"/>
      <charset val="129"/>
    </font>
    <font>
      <b/>
      <sz val="13"/>
      <color rgb="FF003366"/>
      <name val="맑은 고딕"/>
      <family val="3"/>
      <charset val="129"/>
    </font>
    <font>
      <b/>
      <sz val="11"/>
      <color rgb="FF003366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b/>
      <sz val="12"/>
      <color rgb="FF000000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b/>
      <sz val="18"/>
      <color rgb="FF000000"/>
      <name val="굴림체"/>
      <family val="3"/>
      <charset val="129"/>
    </font>
    <font>
      <b/>
      <sz val="20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sz val="9"/>
      <color rgb="FFFF0000"/>
      <name val="굴림체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sz val="11"/>
      <name val="굴림체"/>
      <family val="3"/>
      <charset val="129"/>
    </font>
    <font>
      <b/>
      <sz val="11"/>
      <color rgb="FF000000"/>
      <name val="굴림체"/>
      <family val="3"/>
      <charset val="129"/>
    </font>
  </fonts>
  <fills count="27">
    <fill>
      <patternFill patternType="none"/>
    </fill>
    <fill>
      <patternFill patternType="gray125"/>
    </fill>
    <fill>
      <patternFill patternType="solid">
        <fgColor rgb="FFCCCCFF"/>
      </patternFill>
    </fill>
    <fill>
      <patternFill patternType="solid">
        <fgColor rgb="FFFF99CC"/>
      </patternFill>
    </fill>
    <fill>
      <patternFill patternType="solid">
        <fgColor rgb="FFCCFFCC"/>
      </patternFill>
    </fill>
    <fill>
      <patternFill patternType="solid">
        <fgColor rgb="FFCC99FF"/>
      </patternFill>
    </fill>
    <fill>
      <patternFill patternType="solid">
        <fgColor rgb="FFCCFFFF"/>
      </patternFill>
    </fill>
    <fill>
      <patternFill patternType="solid">
        <fgColor rgb="FFFFCC99"/>
      </patternFill>
    </fill>
    <fill>
      <patternFill patternType="solid">
        <fgColor rgb="FF99CCFF"/>
      </patternFill>
    </fill>
    <fill>
      <patternFill patternType="solid">
        <fgColor rgb="FFFF8080"/>
      </patternFill>
    </fill>
    <fill>
      <patternFill patternType="solid">
        <fgColor rgb="FF00FF00"/>
      </patternFill>
    </fill>
    <fill>
      <patternFill patternType="solid">
        <fgColor rgb="FFFFCC00"/>
      </patternFill>
    </fill>
    <fill>
      <patternFill patternType="solid">
        <fgColor rgb="FF0066CC"/>
      </patternFill>
    </fill>
    <fill>
      <patternFill patternType="solid">
        <fgColor rgb="FF800080"/>
      </patternFill>
    </fill>
    <fill>
      <patternFill patternType="solid">
        <fgColor rgb="FF33CCCC"/>
      </patternFill>
    </fill>
    <fill>
      <patternFill patternType="solid">
        <fgColor rgb="FFFF9900"/>
      </patternFill>
    </fill>
    <fill>
      <patternFill patternType="solid">
        <fgColor rgb="FF333399"/>
      </patternFill>
    </fill>
    <fill>
      <patternFill patternType="solid">
        <fgColor rgb="FFFF0000"/>
      </patternFill>
    </fill>
    <fill>
      <patternFill patternType="solid">
        <fgColor rgb="FF339966"/>
      </patternFill>
    </fill>
    <fill>
      <patternFill patternType="solid">
        <fgColor rgb="FFFF6600"/>
      </patternFill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FFFF99"/>
      </patternFill>
    </fill>
    <fill>
      <patternFill patternType="solid">
        <fgColor rgb="FF969696"/>
      </patternFill>
    </fill>
    <fill>
      <patternFill patternType="solid">
        <fgColor rgb="FFC6DAF1"/>
      </patternFill>
    </fill>
    <fill>
      <patternFill patternType="solid">
        <fgColor rgb="FF8CB3E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 diagonalUp="1" diagonalDown="1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1" diagonalDown="1"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 diagonalUp="1" diagonalDown="1"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 diagonalUp="1" diagonalDown="1">
      <left/>
      <right/>
      <top/>
      <bottom style="double">
        <color rgb="FFFF9900"/>
      </bottom>
      <diagonal/>
    </border>
    <border diagonalUp="1" diagonalDown="1">
      <left/>
      <right/>
      <top style="thin">
        <color rgb="FF333399"/>
      </top>
      <bottom style="double">
        <color rgb="FF333399"/>
      </bottom>
      <diagonal/>
    </border>
    <border diagonalUp="1" diagonalDown="1">
      <left/>
      <right/>
      <top/>
      <bottom style="thick">
        <color rgb="FF333399"/>
      </bottom>
      <diagonal/>
    </border>
    <border diagonalUp="1" diagonalDown="1">
      <left/>
      <right/>
      <top/>
      <bottom style="thick">
        <color rgb="FFC0C0C0"/>
      </bottom>
      <diagonal/>
    </border>
    <border diagonalUp="1" diagonalDown="1">
      <left/>
      <right/>
      <top/>
      <bottom style="medium">
        <color rgb="FF0066CC"/>
      </bottom>
      <diagonal/>
    </border>
    <border diagonalUp="1" diagonalDown="1"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 diagonalUp="1" diagonalDown="1">
      <left/>
      <right/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/>
      <top/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 diagonalUp="1" diagonalDown="1">
      <left/>
      <right/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/>
      <top/>
      <bottom style="thin">
        <color indexed="64"/>
      </bottom>
      <diagonal/>
    </border>
    <border diagonalUp="1" diagonalDown="1"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 diagonalDown="1"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1" fillId="2" borderId="0">
      <alignment vertical="center"/>
    </xf>
    <xf numFmtId="0" fontId="1" fillId="3" borderId="0">
      <alignment vertical="center"/>
    </xf>
    <xf numFmtId="0" fontId="1" fillId="4" borderId="0">
      <alignment vertical="center"/>
    </xf>
    <xf numFmtId="0" fontId="1" fillId="5" borderId="0">
      <alignment vertical="center"/>
    </xf>
    <xf numFmtId="0" fontId="1" fillId="6" borderId="0">
      <alignment vertical="center"/>
    </xf>
    <xf numFmtId="0" fontId="1" fillId="7" borderId="0">
      <alignment vertical="center"/>
    </xf>
    <xf numFmtId="0" fontId="1" fillId="8" borderId="0">
      <alignment vertical="center"/>
    </xf>
    <xf numFmtId="0" fontId="1" fillId="9" borderId="0">
      <alignment vertical="center"/>
    </xf>
    <xf numFmtId="0" fontId="1" fillId="10" borderId="0">
      <alignment vertical="center"/>
    </xf>
    <xf numFmtId="0" fontId="1" fillId="5" borderId="0">
      <alignment vertical="center"/>
    </xf>
    <xf numFmtId="0" fontId="1" fillId="8" borderId="0">
      <alignment vertical="center"/>
    </xf>
    <xf numFmtId="0" fontId="1" fillId="11" borderId="0">
      <alignment vertical="center"/>
    </xf>
    <xf numFmtId="0" fontId="2" fillId="12" borderId="0">
      <alignment vertical="center"/>
    </xf>
    <xf numFmtId="0" fontId="2" fillId="9" borderId="0">
      <alignment vertical="center"/>
    </xf>
    <xf numFmtId="0" fontId="2" fillId="10" borderId="0">
      <alignment vertical="center"/>
    </xf>
    <xf numFmtId="0" fontId="2" fillId="13" borderId="0">
      <alignment vertical="center"/>
    </xf>
    <xf numFmtId="0" fontId="2" fillId="14" borderId="0">
      <alignment vertical="center"/>
    </xf>
    <xf numFmtId="0" fontId="2" fillId="15" borderId="0">
      <alignment vertical="center"/>
    </xf>
    <xf numFmtId="0" fontId="2" fillId="16" borderId="0">
      <alignment vertical="center"/>
    </xf>
    <xf numFmtId="0" fontId="2" fillId="17" borderId="0">
      <alignment vertical="center"/>
    </xf>
    <xf numFmtId="0" fontId="2" fillId="18" borderId="0">
      <alignment vertical="center"/>
    </xf>
    <xf numFmtId="0" fontId="2" fillId="13" borderId="0">
      <alignment vertical="center"/>
    </xf>
    <xf numFmtId="0" fontId="2" fillId="14" borderId="0">
      <alignment vertical="center"/>
    </xf>
    <xf numFmtId="0" fontId="2" fillId="19" borderId="0">
      <alignment vertical="center"/>
    </xf>
    <xf numFmtId="0" fontId="3" fillId="0" borderId="0">
      <alignment vertical="center"/>
    </xf>
    <xf numFmtId="0" fontId="4" fillId="20" borderId="1">
      <alignment vertical="center"/>
    </xf>
    <xf numFmtId="0" fontId="5" fillId="3" borderId="0">
      <alignment vertical="center"/>
    </xf>
    <xf numFmtId="0" fontId="27" fillId="21" borderId="2">
      <alignment vertical="center"/>
    </xf>
    <xf numFmtId="0" fontId="6" fillId="22" borderId="0">
      <alignment vertical="center"/>
    </xf>
    <xf numFmtId="0" fontId="7" fillId="0" borderId="0">
      <alignment vertical="center"/>
    </xf>
    <xf numFmtId="0" fontId="8" fillId="23" borderId="3">
      <alignment vertical="center"/>
    </xf>
    <xf numFmtId="177" fontId="27" fillId="0" borderId="0"/>
    <xf numFmtId="0" fontId="9" fillId="0" borderId="4">
      <alignment vertical="center"/>
    </xf>
    <xf numFmtId="0" fontId="10" fillId="0" borderId="5">
      <alignment vertical="center"/>
    </xf>
    <xf numFmtId="0" fontId="11" fillId="7" borderId="1">
      <alignment vertical="center"/>
    </xf>
    <xf numFmtId="0" fontId="12" fillId="0" borderId="0">
      <alignment vertical="center"/>
    </xf>
    <xf numFmtId="0" fontId="13" fillId="0" borderId="6">
      <alignment vertical="center"/>
    </xf>
    <xf numFmtId="0" fontId="14" fillId="0" borderId="7">
      <alignment vertical="center"/>
    </xf>
    <xf numFmtId="0" fontId="15" fillId="0" borderId="8">
      <alignment vertical="center"/>
    </xf>
    <xf numFmtId="0" fontId="15" fillId="0" borderId="0">
      <alignment vertical="center"/>
    </xf>
    <xf numFmtId="0" fontId="16" fillId="4" borderId="0">
      <alignment vertical="center"/>
    </xf>
    <xf numFmtId="0" fontId="17" fillId="20" borderId="9">
      <alignment vertical="center"/>
    </xf>
    <xf numFmtId="0" fontId="27" fillId="0" borderId="0"/>
  </cellStyleXfs>
  <cellXfs count="120">
    <xf numFmtId="0" fontId="0" fillId="0" borderId="0" xfId="0" applyNumberFormat="1">
      <alignment vertical="center"/>
    </xf>
    <xf numFmtId="0" fontId="27" fillId="0" borderId="0" xfId="43" applyNumberFormat="1"/>
    <xf numFmtId="0" fontId="27" fillId="0" borderId="0" xfId="43" applyNumberFormat="1" applyAlignment="1">
      <alignment vertical="center"/>
    </xf>
    <xf numFmtId="177" fontId="27" fillId="0" borderId="0" xfId="43" applyNumberFormat="1" applyAlignment="1">
      <alignment vertical="center"/>
    </xf>
    <xf numFmtId="0" fontId="18" fillId="0" borderId="0" xfId="43" applyNumberFormat="1" applyFont="1" applyBorder="1" applyAlignment="1"/>
    <xf numFmtId="0" fontId="18" fillId="0" borderId="0" xfId="43" applyNumberFormat="1" applyFont="1" applyAlignment="1"/>
    <xf numFmtId="0" fontId="18" fillId="0" borderId="0" xfId="43" applyNumberFormat="1" applyFont="1" applyAlignment="1">
      <alignment horizontal="center" wrapText="1"/>
    </xf>
    <xf numFmtId="0" fontId="18" fillId="0" borderId="0" xfId="43" applyNumberFormat="1" applyFont="1" applyAlignment="1">
      <alignment horizontal="center"/>
    </xf>
    <xf numFmtId="0" fontId="18" fillId="0" borderId="0" xfId="43" applyNumberFormat="1" applyFont="1" applyAlignment="1">
      <alignment horizontal="left" wrapText="1"/>
    </xf>
    <xf numFmtId="176" fontId="18" fillId="0" borderId="0" xfId="43" applyNumberFormat="1" applyFont="1" applyAlignment="1">
      <alignment horizontal="center"/>
    </xf>
    <xf numFmtId="41" fontId="18" fillId="0" borderId="0" xfId="43" applyNumberFormat="1" applyFont="1" applyAlignment="1">
      <alignment horizontal="center"/>
    </xf>
    <xf numFmtId="41" fontId="18" fillId="0" borderId="0" xfId="43" applyNumberFormat="1" applyFont="1" applyAlignment="1">
      <alignment horizontal="center" wrapText="1"/>
    </xf>
    <xf numFmtId="0" fontId="18" fillId="0" borderId="0" xfId="43" applyNumberFormat="1" applyFont="1" applyAlignment="1">
      <alignment shrinkToFit="1"/>
    </xf>
    <xf numFmtId="0" fontId="19" fillId="0" borderId="0" xfId="43" applyNumberFormat="1" applyFont="1" applyBorder="1" applyAlignment="1"/>
    <xf numFmtId="0" fontId="19" fillId="0" borderId="0" xfId="43" applyNumberFormat="1" applyFont="1" applyBorder="1" applyAlignment="1">
      <alignment vertical="center"/>
    </xf>
    <xf numFmtId="0" fontId="20" fillId="0" borderId="0" xfId="43" applyNumberFormat="1" applyFont="1" applyAlignment="1"/>
    <xf numFmtId="0" fontId="19" fillId="0" borderId="10" xfId="43" applyNumberFormat="1" applyFont="1" applyBorder="1" applyAlignment="1">
      <alignment horizontal="right"/>
    </xf>
    <xf numFmtId="178" fontId="19" fillId="0" borderId="0" xfId="43" applyNumberFormat="1" applyFont="1" applyAlignment="1">
      <alignment horizontal="center" vertical="center"/>
    </xf>
    <xf numFmtId="177" fontId="19" fillId="0" borderId="0" xfId="43" applyNumberFormat="1" applyFont="1" applyAlignment="1">
      <alignment horizontal="center" vertical="center"/>
    </xf>
    <xf numFmtId="178" fontId="19" fillId="0" borderId="11" xfId="43" applyNumberFormat="1" applyFont="1" applyBorder="1" applyAlignment="1">
      <alignment horizontal="center" vertical="center"/>
    </xf>
    <xf numFmtId="178" fontId="19" fillId="0" borderId="12" xfId="43" applyNumberFormat="1" applyFont="1" applyBorder="1" applyAlignment="1">
      <alignment horizontal="center" vertical="center"/>
    </xf>
    <xf numFmtId="178" fontId="19" fillId="21" borderId="12" xfId="43" applyNumberFormat="1" applyFont="1" applyFill="1" applyBorder="1" applyAlignment="1">
      <alignment horizontal="center" vertical="center"/>
    </xf>
    <xf numFmtId="178" fontId="21" fillId="24" borderId="14" xfId="43" applyNumberFormat="1" applyFont="1" applyFill="1" applyBorder="1" applyAlignment="1">
      <alignment horizontal="center" vertical="center"/>
    </xf>
    <xf numFmtId="178" fontId="21" fillId="25" borderId="11" xfId="43" applyNumberFormat="1" applyFont="1" applyFill="1" applyBorder="1" applyAlignment="1">
      <alignment horizontal="center" vertical="center"/>
    </xf>
    <xf numFmtId="177" fontId="21" fillId="25" borderId="11" xfId="43" applyNumberFormat="1" applyFont="1" applyFill="1" applyBorder="1" applyAlignment="1">
      <alignment horizontal="center" vertical="center"/>
    </xf>
    <xf numFmtId="41" fontId="22" fillId="24" borderId="12" xfId="43" applyNumberFormat="1" applyFont="1" applyFill="1" applyBorder="1" applyAlignment="1">
      <alignment horizontal="center" vertical="center"/>
    </xf>
    <xf numFmtId="176" fontId="22" fillId="25" borderId="12" xfId="43" applyNumberFormat="1" applyFont="1" applyFill="1" applyBorder="1" applyAlignment="1">
      <alignment horizontal="center" vertical="center"/>
    </xf>
    <xf numFmtId="41" fontId="22" fillId="25" borderId="12" xfId="43" applyNumberFormat="1" applyFont="1" applyFill="1" applyBorder="1" applyAlignment="1">
      <alignment horizontal="center" vertical="center"/>
    </xf>
    <xf numFmtId="0" fontId="22" fillId="25" borderId="12" xfId="43" applyNumberFormat="1" applyFont="1" applyFill="1" applyBorder="1" applyAlignment="1">
      <alignment horizontal="center" vertical="center" shrinkToFit="1"/>
    </xf>
    <xf numFmtId="0" fontId="20" fillId="0" borderId="10" xfId="43" applyNumberFormat="1" applyFont="1" applyBorder="1" applyAlignment="1">
      <alignment horizontal="left" vertical="center"/>
    </xf>
    <xf numFmtId="0" fontId="23" fillId="0" borderId="0" xfId="43" applyNumberFormat="1" applyFont="1" applyAlignment="1">
      <alignment horizontal="center" vertical="center"/>
    </xf>
    <xf numFmtId="0" fontId="27" fillId="0" borderId="0" xfId="43" applyNumberFormat="1" applyBorder="1" applyAlignment="1">
      <alignment vertical="center"/>
    </xf>
    <xf numFmtId="177" fontId="19" fillId="0" borderId="15" xfId="32" applyNumberFormat="1" applyFont="1" applyBorder="1" applyAlignment="1">
      <alignment horizontal="center" vertical="center"/>
    </xf>
    <xf numFmtId="0" fontId="20" fillId="0" borderId="0" xfId="43" applyNumberFormat="1" applyFont="1" applyBorder="1" applyAlignment="1"/>
    <xf numFmtId="178" fontId="21" fillId="24" borderId="14" xfId="43" applyNumberFormat="1" applyFont="1" applyFill="1" applyBorder="1" applyAlignment="1">
      <alignment horizontal="center" vertical="center"/>
    </xf>
    <xf numFmtId="178" fontId="21" fillId="24" borderId="14" xfId="43" applyNumberFormat="1" applyFont="1" applyFill="1" applyBorder="1" applyAlignment="1">
      <alignment horizontal="center" vertical="center"/>
    </xf>
    <xf numFmtId="177" fontId="19" fillId="0" borderId="12" xfId="43" applyNumberFormat="1" applyFont="1" applyFill="1" applyBorder="1" applyAlignment="1">
      <alignment horizontal="center" vertical="center"/>
    </xf>
    <xf numFmtId="177" fontId="19" fillId="0" borderId="11" xfId="43" applyNumberFormat="1" applyFont="1" applyBorder="1" applyAlignment="1">
      <alignment horizontal="center" vertical="center"/>
    </xf>
    <xf numFmtId="177" fontId="19" fillId="0" borderId="16" xfId="43" applyNumberFormat="1" applyFont="1" applyBorder="1" applyAlignment="1">
      <alignment horizontal="center" vertical="center"/>
    </xf>
    <xf numFmtId="177" fontId="19" fillId="0" borderId="17" xfId="43" applyNumberFormat="1" applyFont="1" applyBorder="1" applyAlignment="1">
      <alignment horizontal="center" vertical="center"/>
    </xf>
    <xf numFmtId="177" fontId="19" fillId="0" borderId="12" xfId="43" applyNumberFormat="1" applyFont="1" applyBorder="1" applyAlignment="1">
      <alignment horizontal="center" vertical="center"/>
    </xf>
    <xf numFmtId="177" fontId="19" fillId="21" borderId="12" xfId="43" applyNumberFormat="1" applyFont="1" applyFill="1" applyBorder="1" applyAlignment="1">
      <alignment horizontal="center" vertical="center"/>
    </xf>
    <xf numFmtId="177" fontId="19" fillId="0" borderId="12" xfId="32" applyNumberFormat="1" applyFont="1" applyBorder="1" applyAlignment="1">
      <alignment horizontal="center" vertical="center"/>
    </xf>
    <xf numFmtId="0" fontId="0" fillId="0" borderId="0" xfId="0" applyNumberFormat="1">
      <alignment vertical="center"/>
    </xf>
    <xf numFmtId="178" fontId="21" fillId="24" borderId="14" xfId="43" applyNumberFormat="1" applyFont="1" applyFill="1" applyBorder="1" applyAlignment="1">
      <alignment horizontal="center" vertical="center"/>
    </xf>
    <xf numFmtId="0" fontId="22" fillId="21" borderId="12" xfId="43" applyNumberFormat="1" applyFont="1" applyFill="1" applyBorder="1" applyAlignment="1">
      <alignment horizontal="center" vertical="center" wrapText="1" shrinkToFit="1"/>
    </xf>
    <xf numFmtId="41" fontId="22" fillId="21" borderId="11" xfId="43" applyNumberFormat="1" applyFont="1" applyFill="1" applyBorder="1" applyAlignment="1">
      <alignment horizontal="center" vertical="center"/>
    </xf>
    <xf numFmtId="0" fontId="22" fillId="0" borderId="0" xfId="43" applyNumberFormat="1" applyFont="1" applyFill="1" applyAlignment="1"/>
    <xf numFmtId="178" fontId="22" fillId="24" borderId="14" xfId="43" applyNumberFormat="1" applyFont="1" applyFill="1" applyBorder="1" applyAlignment="1">
      <alignment horizontal="center" vertical="center"/>
    </xf>
    <xf numFmtId="0" fontId="24" fillId="0" borderId="0" xfId="43" applyNumberFormat="1" applyFont="1" applyBorder="1" applyAlignment="1">
      <alignment horizontal="center" vertical="center"/>
    </xf>
    <xf numFmtId="0" fontId="20" fillId="0" borderId="0" xfId="43" applyNumberFormat="1" applyFont="1" applyBorder="1" applyAlignment="1">
      <alignment horizontal="left" vertical="center"/>
    </xf>
    <xf numFmtId="179" fontId="20" fillId="0" borderId="18" xfId="43" applyNumberFormat="1" applyFont="1" applyFill="1" applyBorder="1" applyAlignment="1">
      <alignment horizontal="center" vertical="center" wrapText="1"/>
    </xf>
    <xf numFmtId="41" fontId="20" fillId="0" borderId="11" xfId="43" applyNumberFormat="1" applyFont="1" applyFill="1" applyBorder="1" applyAlignment="1">
      <alignment horizontal="center" vertical="center"/>
    </xf>
    <xf numFmtId="41" fontId="20" fillId="0" borderId="12" xfId="43" applyNumberFormat="1" applyFont="1" applyFill="1" applyBorder="1" applyAlignment="1">
      <alignment horizontal="center" vertical="center"/>
    </xf>
    <xf numFmtId="180" fontId="20" fillId="0" borderId="12" xfId="43" applyNumberFormat="1" applyFont="1" applyFill="1" applyBorder="1" applyAlignment="1">
      <alignment horizontal="center" vertical="center" wrapText="1"/>
    </xf>
    <xf numFmtId="0" fontId="24" fillId="0" borderId="0" xfId="43" applyNumberFormat="1" applyFont="1" applyBorder="1" applyAlignment="1">
      <alignment horizontal="center" vertical="center"/>
    </xf>
    <xf numFmtId="179" fontId="30" fillId="0" borderId="23" xfId="43" applyNumberFormat="1" applyFont="1" applyFill="1" applyBorder="1" applyAlignment="1">
      <alignment horizontal="center" vertical="center" wrapText="1"/>
    </xf>
    <xf numFmtId="41" fontId="30" fillId="0" borderId="26" xfId="43" applyNumberFormat="1" applyFont="1" applyFill="1" applyBorder="1" applyAlignment="1">
      <alignment horizontal="center" vertical="center"/>
    </xf>
    <xf numFmtId="41" fontId="30" fillId="0" borderId="27" xfId="43" applyNumberFormat="1" applyFont="1" applyFill="1" applyBorder="1" applyAlignment="1">
      <alignment horizontal="center" vertical="center"/>
    </xf>
    <xf numFmtId="0" fontId="32" fillId="0" borderId="0" xfId="43" applyFont="1" applyAlignment="1"/>
    <xf numFmtId="180" fontId="30" fillId="0" borderId="27" xfId="43" applyNumberFormat="1" applyFont="1" applyFill="1" applyBorder="1" applyAlignment="1">
      <alignment horizontal="center" vertical="center" wrapText="1"/>
    </xf>
    <xf numFmtId="176" fontId="30" fillId="26" borderId="27" xfId="43" applyNumberFormat="1" applyFont="1" applyFill="1" applyBorder="1" applyAlignment="1">
      <alignment horizontal="center" vertical="center"/>
    </xf>
    <xf numFmtId="41" fontId="29" fillId="26" borderId="26" xfId="43" applyNumberFormat="1" applyFont="1" applyFill="1" applyBorder="1" applyAlignment="1">
      <alignment horizontal="center" vertical="center"/>
    </xf>
    <xf numFmtId="0" fontId="29" fillId="26" borderId="27" xfId="43" applyFont="1" applyFill="1" applyBorder="1" applyAlignment="1">
      <alignment horizontal="center" vertical="center" wrapText="1" shrinkToFit="1"/>
    </xf>
    <xf numFmtId="176" fontId="22" fillId="21" borderId="12" xfId="43" applyNumberFormat="1" applyFont="1" applyFill="1" applyBorder="1" applyAlignment="1">
      <alignment horizontal="center" vertical="center"/>
    </xf>
    <xf numFmtId="0" fontId="33" fillId="0" borderId="0" xfId="43" applyNumberFormat="1" applyFont="1" applyAlignment="1"/>
    <xf numFmtId="0" fontId="22" fillId="0" borderId="0" xfId="43" applyNumberFormat="1" applyFont="1" applyBorder="1" applyAlignment="1">
      <alignment horizontal="left" vertical="center"/>
    </xf>
    <xf numFmtId="0" fontId="33" fillId="0" borderId="13" xfId="43" applyNumberFormat="1" applyFont="1" applyBorder="1" applyAlignment="1"/>
    <xf numFmtId="0" fontId="23" fillId="0" borderId="0" xfId="43" applyNumberFormat="1" applyFont="1" applyAlignment="1">
      <alignment horizontal="center" vertical="center"/>
    </xf>
    <xf numFmtId="0" fontId="22" fillId="25" borderId="17" xfId="43" applyNumberFormat="1" applyFont="1" applyFill="1" applyBorder="1" applyAlignment="1">
      <alignment horizontal="center" vertical="center"/>
    </xf>
    <xf numFmtId="0" fontId="22" fillId="25" borderId="15" xfId="43" applyNumberFormat="1" applyFont="1" applyFill="1" applyBorder="1" applyAlignment="1">
      <alignment horizontal="center" vertical="center"/>
    </xf>
    <xf numFmtId="0" fontId="22" fillId="25" borderId="18" xfId="43" applyNumberFormat="1" applyFont="1" applyFill="1" applyBorder="1" applyAlignment="1">
      <alignment horizontal="center" vertical="center"/>
    </xf>
    <xf numFmtId="0" fontId="20" fillId="0" borderId="20" xfId="43" applyNumberFormat="1" applyFont="1" applyFill="1" applyBorder="1" applyAlignment="1">
      <alignment horizontal="center" vertical="center" wrapText="1"/>
    </xf>
    <xf numFmtId="0" fontId="20" fillId="0" borderId="11" xfId="43" applyNumberFormat="1" applyFont="1" applyFill="1" applyBorder="1" applyAlignment="1">
      <alignment horizontal="center" vertical="center" wrapText="1"/>
    </xf>
    <xf numFmtId="0" fontId="20" fillId="0" borderId="19" xfId="43" applyNumberFormat="1" applyFont="1" applyFill="1" applyBorder="1" applyAlignment="1">
      <alignment horizontal="center" vertical="center" wrapText="1"/>
    </xf>
    <xf numFmtId="0" fontId="25" fillId="0" borderId="19" xfId="43" applyNumberFormat="1" applyFont="1" applyFill="1" applyBorder="1" applyAlignment="1">
      <alignment horizontal="center" vertical="center" wrapText="1" shrinkToFit="1"/>
    </xf>
    <xf numFmtId="0" fontId="25" fillId="0" borderId="11" xfId="43" applyNumberFormat="1" applyFont="1" applyFill="1" applyBorder="1" applyAlignment="1">
      <alignment horizontal="center" vertical="center" wrapText="1" shrinkToFit="1"/>
    </xf>
    <xf numFmtId="0" fontId="22" fillId="21" borderId="17" xfId="43" applyNumberFormat="1" applyFont="1" applyFill="1" applyBorder="1" applyAlignment="1">
      <alignment horizontal="center" vertical="center"/>
    </xf>
    <xf numFmtId="0" fontId="22" fillId="21" borderId="15" xfId="43" applyNumberFormat="1" applyFont="1" applyFill="1" applyBorder="1" applyAlignment="1">
      <alignment horizontal="center" vertical="center"/>
    </xf>
    <xf numFmtId="0" fontId="22" fillId="21" borderId="18" xfId="43" applyNumberFormat="1" applyFont="1" applyFill="1" applyBorder="1" applyAlignment="1">
      <alignment horizontal="center" vertical="center"/>
    </xf>
    <xf numFmtId="0" fontId="25" fillId="0" borderId="20" xfId="43" applyNumberFormat="1" applyFont="1" applyFill="1" applyBorder="1" applyAlignment="1">
      <alignment horizontal="center" vertical="center" wrapText="1" shrinkToFit="1"/>
    </xf>
    <xf numFmtId="0" fontId="24" fillId="0" borderId="0" xfId="43" applyNumberFormat="1" applyFont="1" applyBorder="1" applyAlignment="1">
      <alignment horizontal="center" vertical="center"/>
    </xf>
    <xf numFmtId="0" fontId="20" fillId="0" borderId="0" xfId="43" applyNumberFormat="1" applyFont="1" applyBorder="1" applyAlignment="1">
      <alignment horizontal="left" vertical="center"/>
    </xf>
    <xf numFmtId="0" fontId="22" fillId="24" borderId="19" xfId="43" applyNumberFormat="1" applyFont="1" applyFill="1" applyBorder="1" applyAlignment="1">
      <alignment horizontal="center" vertical="center"/>
    </xf>
    <xf numFmtId="0" fontId="22" fillId="24" borderId="11" xfId="43" applyNumberFormat="1" applyFont="1" applyFill="1" applyBorder="1" applyAlignment="1">
      <alignment horizontal="center" vertical="center"/>
    </xf>
    <xf numFmtId="0" fontId="22" fillId="24" borderId="19" xfId="43" applyNumberFormat="1" applyFont="1" applyFill="1" applyBorder="1" applyAlignment="1">
      <alignment horizontal="center" vertical="center" wrapText="1"/>
    </xf>
    <xf numFmtId="0" fontId="22" fillId="24" borderId="11" xfId="43" applyNumberFormat="1" applyFont="1" applyFill="1" applyBorder="1" applyAlignment="1">
      <alignment horizontal="center" vertical="center" wrapText="1"/>
    </xf>
    <xf numFmtId="176" fontId="22" fillId="24" borderId="19" xfId="43" applyNumberFormat="1" applyFont="1" applyFill="1" applyBorder="1" applyAlignment="1">
      <alignment horizontal="center" vertical="center" wrapText="1"/>
    </xf>
    <xf numFmtId="176" fontId="22" fillId="24" borderId="11" xfId="43" applyNumberFormat="1" applyFont="1" applyFill="1" applyBorder="1" applyAlignment="1">
      <alignment horizontal="center" vertical="center" wrapText="1"/>
    </xf>
    <xf numFmtId="41" fontId="22" fillId="24" borderId="17" xfId="43" applyNumberFormat="1" applyFont="1" applyFill="1" applyBorder="1" applyAlignment="1">
      <alignment horizontal="center" vertical="center"/>
    </xf>
    <xf numFmtId="41" fontId="22" fillId="24" borderId="15" xfId="43" applyNumberFormat="1" applyFont="1" applyFill="1" applyBorder="1" applyAlignment="1">
      <alignment horizontal="center" vertical="center"/>
    </xf>
    <xf numFmtId="41" fontId="22" fillId="24" borderId="18" xfId="43" applyNumberFormat="1" applyFont="1" applyFill="1" applyBorder="1" applyAlignment="1">
      <alignment horizontal="center" vertical="center"/>
    </xf>
    <xf numFmtId="41" fontId="22" fillId="24" borderId="19" xfId="43" applyNumberFormat="1" applyFont="1" applyFill="1" applyBorder="1" applyAlignment="1">
      <alignment horizontal="center" vertical="center" wrapText="1"/>
    </xf>
    <xf numFmtId="41" fontId="22" fillId="24" borderId="11" xfId="43" applyNumberFormat="1" applyFont="1" applyFill="1" applyBorder="1" applyAlignment="1">
      <alignment horizontal="center" vertical="center" wrapText="1"/>
    </xf>
    <xf numFmtId="0" fontId="22" fillId="24" borderId="19" xfId="43" applyNumberFormat="1" applyFont="1" applyFill="1" applyBorder="1" applyAlignment="1">
      <alignment horizontal="center" vertical="center" wrapText="1" shrinkToFit="1"/>
    </xf>
    <xf numFmtId="0" fontId="22" fillId="24" borderId="11" xfId="43" applyNumberFormat="1" applyFont="1" applyFill="1" applyBorder="1" applyAlignment="1">
      <alignment horizontal="center" vertical="center" shrinkToFit="1"/>
    </xf>
    <xf numFmtId="0" fontId="26" fillId="0" borderId="19" xfId="43" applyNumberFormat="1" applyFont="1" applyFill="1" applyBorder="1" applyAlignment="1">
      <alignment horizontal="center" vertical="center" wrapText="1" shrinkToFit="1"/>
    </xf>
    <xf numFmtId="0" fontId="26" fillId="0" borderId="11" xfId="43" applyNumberFormat="1" applyFont="1" applyFill="1" applyBorder="1" applyAlignment="1">
      <alignment horizontal="center" vertical="center" wrapText="1" shrinkToFit="1"/>
    </xf>
    <xf numFmtId="0" fontId="26" fillId="0" borderId="20" xfId="43" applyNumberFormat="1" applyFont="1" applyFill="1" applyBorder="1" applyAlignment="1">
      <alignment horizontal="center" vertical="center" wrapText="1" shrinkToFit="1"/>
    </xf>
    <xf numFmtId="0" fontId="22" fillId="21" borderId="21" xfId="43" applyNumberFormat="1" applyFont="1" applyFill="1" applyBorder="1" applyAlignment="1">
      <alignment horizontal="center" vertical="center"/>
    </xf>
    <xf numFmtId="0" fontId="22" fillId="21" borderId="22" xfId="43" applyNumberFormat="1" applyFont="1" applyFill="1" applyBorder="1" applyAlignment="1">
      <alignment horizontal="center" vertical="center"/>
    </xf>
    <xf numFmtId="0" fontId="22" fillId="21" borderId="23" xfId="43" applyNumberFormat="1" applyFont="1" applyFill="1" applyBorder="1" applyAlignment="1">
      <alignment horizontal="center" vertical="center"/>
    </xf>
    <xf numFmtId="0" fontId="30" fillId="0" borderId="25" xfId="43" applyFont="1" applyFill="1" applyBorder="1" applyAlignment="1">
      <alignment horizontal="center" vertical="center" wrapText="1"/>
    </xf>
    <xf numFmtId="0" fontId="30" fillId="0" borderId="26" xfId="43" applyFont="1" applyFill="1" applyBorder="1" applyAlignment="1">
      <alignment horizontal="center" vertical="center" wrapText="1"/>
    </xf>
    <xf numFmtId="0" fontId="30" fillId="0" borderId="24" xfId="43" applyFont="1" applyFill="1" applyBorder="1" applyAlignment="1">
      <alignment horizontal="center" vertical="center" wrapText="1"/>
    </xf>
    <xf numFmtId="0" fontId="31" fillId="0" borderId="24" xfId="43" applyFont="1" applyFill="1" applyBorder="1" applyAlignment="1">
      <alignment horizontal="center" vertical="center" wrapText="1" shrinkToFit="1"/>
    </xf>
    <xf numFmtId="0" fontId="31" fillId="0" borderId="25" xfId="43" applyFont="1" applyFill="1" applyBorder="1" applyAlignment="1">
      <alignment horizontal="center" vertical="center" wrapText="1" shrinkToFit="1"/>
    </xf>
    <xf numFmtId="0" fontId="31" fillId="0" borderId="26" xfId="43" applyFont="1" applyFill="1" applyBorder="1" applyAlignment="1">
      <alignment horizontal="center" vertical="center" wrapText="1" shrinkToFit="1"/>
    </xf>
    <xf numFmtId="0" fontId="29" fillId="26" borderId="21" xfId="43" applyFont="1" applyFill="1" applyBorder="1" applyAlignment="1">
      <alignment horizontal="center" vertical="center"/>
    </xf>
    <xf numFmtId="0" fontId="29" fillId="26" borderId="22" xfId="43" applyFont="1" applyFill="1" applyBorder="1" applyAlignment="1">
      <alignment horizontal="center" vertical="center"/>
    </xf>
    <xf numFmtId="0" fontId="29" fillId="26" borderId="23" xfId="43" applyFont="1" applyFill="1" applyBorder="1" applyAlignment="1">
      <alignment horizontal="center" vertical="center"/>
    </xf>
    <xf numFmtId="0" fontId="29" fillId="0" borderId="24" xfId="43" applyFont="1" applyFill="1" applyBorder="1" applyAlignment="1">
      <alignment horizontal="center" vertical="top"/>
    </xf>
    <xf numFmtId="0" fontId="29" fillId="0" borderId="25" xfId="43" applyFont="1" applyFill="1" applyBorder="1" applyAlignment="1">
      <alignment horizontal="center" vertical="top"/>
    </xf>
    <xf numFmtId="0" fontId="29" fillId="0" borderId="26" xfId="43" applyFont="1" applyFill="1" applyBorder="1" applyAlignment="1">
      <alignment horizontal="center" vertical="top"/>
    </xf>
    <xf numFmtId="0" fontId="22" fillId="0" borderId="24" xfId="43" applyNumberFormat="1" applyFont="1" applyFill="1" applyBorder="1" applyAlignment="1">
      <alignment horizontal="center" vertical="top"/>
    </xf>
    <xf numFmtId="0" fontId="22" fillId="0" borderId="25" xfId="43" applyNumberFormat="1" applyFont="1" applyFill="1" applyBorder="1" applyAlignment="1">
      <alignment horizontal="center" vertical="top"/>
    </xf>
    <xf numFmtId="0" fontId="22" fillId="0" borderId="26" xfId="43" applyNumberFormat="1" applyFont="1" applyFill="1" applyBorder="1" applyAlignment="1">
      <alignment horizontal="center" vertical="top"/>
    </xf>
    <xf numFmtId="0" fontId="22" fillId="0" borderId="24" xfId="43" applyNumberFormat="1" applyFont="1" applyFill="1" applyBorder="1" applyAlignment="1">
      <alignment vertical="top"/>
    </xf>
    <xf numFmtId="0" fontId="22" fillId="0" borderId="25" xfId="43" applyNumberFormat="1" applyFont="1" applyFill="1" applyBorder="1" applyAlignment="1">
      <alignment vertical="top"/>
    </xf>
    <xf numFmtId="0" fontId="22" fillId="0" borderId="26" xfId="43" applyNumberFormat="1" applyFont="1" applyFill="1" applyBorder="1" applyAlignment="1">
      <alignment vertical="top"/>
    </xf>
  </cellXfs>
  <cellStyles count="44">
    <cellStyle name="20% - 강조색1" xfId="1"/>
    <cellStyle name="20% - 강조색2" xfId="2"/>
    <cellStyle name="20% - 강조색3" xfId="3"/>
    <cellStyle name="20% - 강조색4" xfId="4"/>
    <cellStyle name="20% - 강조색5" xfId="5"/>
    <cellStyle name="20% - 강조색6" xfId="6"/>
    <cellStyle name="40% - 강조색1" xfId="7"/>
    <cellStyle name="40% - 강조색2" xfId="8"/>
    <cellStyle name="40% - 강조색3" xfId="9"/>
    <cellStyle name="40% - 강조색4" xfId="10"/>
    <cellStyle name="40% - 강조색5" xfId="11"/>
    <cellStyle name="40% - 강조색6" xfId="12"/>
    <cellStyle name="60% - 강조색1" xfId="13"/>
    <cellStyle name="60% - 강조색2" xfId="14"/>
    <cellStyle name="60% - 강조색3" xfId="15"/>
    <cellStyle name="60% - 강조색4" xfId="16"/>
    <cellStyle name="60% - 강조색5" xfId="17"/>
    <cellStyle name="60% - 강조색6" xfId="18"/>
    <cellStyle name="강조색1" xfId="19"/>
    <cellStyle name="강조색2" xfId="20"/>
    <cellStyle name="강조색3" xfId="21"/>
    <cellStyle name="강조색4" xfId="22"/>
    <cellStyle name="강조색5" xfId="23"/>
    <cellStyle name="강조색6" xfId="24"/>
    <cellStyle name="경고문" xfId="25"/>
    <cellStyle name="계산" xfId="26"/>
    <cellStyle name="나쁨" xfId="27"/>
    <cellStyle name="메모" xfId="28"/>
    <cellStyle name="보통" xfId="29"/>
    <cellStyle name="설명 텍스트" xfId="30"/>
    <cellStyle name="셀 확인" xfId="31"/>
    <cellStyle name="쉼표 [0]_2월분양계획" xfId="32"/>
    <cellStyle name="연결된 셀" xfId="33"/>
    <cellStyle name="요약" xfId="34"/>
    <cellStyle name="입력" xfId="35"/>
    <cellStyle name="제목" xfId="36"/>
    <cellStyle name="제목 1" xfId="37"/>
    <cellStyle name="제목 2" xfId="38"/>
    <cellStyle name="제목 3" xfId="39"/>
    <cellStyle name="제목 4" xfId="40"/>
    <cellStyle name="좋음" xfId="41"/>
    <cellStyle name="출력" xfId="42"/>
    <cellStyle name="표준" xfId="0" builtinId="0"/>
    <cellStyle name="표준_2월분양계획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29"/>
  <sheetViews>
    <sheetView tabSelected="1" zoomScale="70" zoomScaleNormal="70" zoomScaleSheetLayoutView="75" workbookViewId="0">
      <pane ySplit="6" topLeftCell="A7" activePane="bottomLeft" state="frozen"/>
      <selection pane="bottomLeft" sqref="A1:F1"/>
    </sheetView>
  </sheetViews>
  <sheetFormatPr defaultColWidth="8.88671875" defaultRowHeight="13.5" x14ac:dyDescent="0.15"/>
  <cols>
    <col min="1" max="1" width="10.5546875" customWidth="1"/>
    <col min="2" max="2" width="14.109375" customWidth="1"/>
    <col min="3" max="6" width="14.5546875" customWidth="1"/>
  </cols>
  <sheetData>
    <row r="1" spans="1:7" s="1" customFormat="1" ht="31.5" customHeight="1" x14ac:dyDescent="0.15">
      <c r="A1" s="68" t="s">
        <v>45</v>
      </c>
      <c r="B1" s="68"/>
      <c r="C1" s="68"/>
      <c r="D1" s="68"/>
      <c r="E1" s="68"/>
      <c r="F1" s="68"/>
    </row>
    <row r="2" spans="1:7" s="1" customFormat="1" ht="19.5" customHeight="1" x14ac:dyDescent="0.15">
      <c r="A2" s="30"/>
      <c r="B2" s="30"/>
      <c r="C2" s="30"/>
      <c r="D2" s="30"/>
      <c r="E2" s="30"/>
      <c r="F2" s="30"/>
    </row>
    <row r="3" spans="1:7" s="1" customFormat="1" ht="18.75" customHeight="1" x14ac:dyDescent="0.15">
      <c r="A3" s="33" t="s">
        <v>0</v>
      </c>
      <c r="B3" s="33"/>
      <c r="C3" s="33"/>
      <c r="D3" s="33"/>
      <c r="E3" s="33"/>
      <c r="F3" s="33"/>
    </row>
    <row r="4" spans="1:7" s="1" customFormat="1" ht="8.25" customHeight="1" x14ac:dyDescent="0.15">
      <c r="A4" s="16"/>
      <c r="B4" s="16"/>
      <c r="C4" s="16"/>
      <c r="D4" s="16"/>
      <c r="E4" s="16"/>
      <c r="F4" s="16"/>
    </row>
    <row r="5" spans="1:7" s="2" customFormat="1" ht="31.5" customHeight="1" x14ac:dyDescent="0.15">
      <c r="A5" s="44" t="s">
        <v>8</v>
      </c>
      <c r="B5" s="22" t="s">
        <v>30</v>
      </c>
      <c r="C5" s="34" t="s">
        <v>5</v>
      </c>
      <c r="D5" s="34" t="s">
        <v>29</v>
      </c>
      <c r="E5" s="48" t="s">
        <v>2</v>
      </c>
      <c r="F5" s="35" t="s">
        <v>4</v>
      </c>
    </row>
    <row r="6" spans="1:7" s="2" customFormat="1" ht="31.5" customHeight="1" x14ac:dyDescent="0.15">
      <c r="A6" s="23" t="s">
        <v>28</v>
      </c>
      <c r="B6" s="24">
        <f>SUM(B8,B13)</f>
        <v>19959</v>
      </c>
      <c r="C6" s="24">
        <f t="shared" ref="C6:F6" si="0">SUM(C8,C13)</f>
        <v>8618</v>
      </c>
      <c r="D6" s="24">
        <f t="shared" si="0"/>
        <v>452</v>
      </c>
      <c r="E6" s="24">
        <f t="shared" si="0"/>
        <v>4320</v>
      </c>
      <c r="F6" s="24">
        <f t="shared" si="0"/>
        <v>6569</v>
      </c>
    </row>
    <row r="7" spans="1:7" s="2" customFormat="1" ht="13.5" customHeight="1" x14ac:dyDescent="0.15">
      <c r="A7" s="17"/>
      <c r="B7" s="18"/>
      <c r="C7" s="18"/>
      <c r="D7" s="18"/>
      <c r="E7" s="18"/>
      <c r="F7" s="32"/>
      <c r="G7" s="31"/>
    </row>
    <row r="8" spans="1:7" s="2" customFormat="1" ht="30.75" customHeight="1" x14ac:dyDescent="0.15">
      <c r="A8" s="21" t="s">
        <v>31</v>
      </c>
      <c r="B8" s="41">
        <f>SUM(B9:B11)</f>
        <v>7288</v>
      </c>
      <c r="C8" s="41">
        <f t="shared" ref="C8:F8" si="1">SUM(C9:C11)</f>
        <v>2975</v>
      </c>
      <c r="D8" s="41">
        <f t="shared" si="1"/>
        <v>452</v>
      </c>
      <c r="E8" s="41">
        <f t="shared" si="1"/>
        <v>2589</v>
      </c>
      <c r="F8" s="41">
        <f t="shared" si="1"/>
        <v>1272</v>
      </c>
      <c r="G8" s="3"/>
    </row>
    <row r="9" spans="1:7" s="2" customFormat="1" ht="30.75" customHeight="1" x14ac:dyDescent="0.15">
      <c r="A9" s="19" t="s">
        <v>27</v>
      </c>
      <c r="B9" s="36">
        <f>SUM(C9:F9)</f>
        <v>1334</v>
      </c>
      <c r="C9" s="37">
        <v>0</v>
      </c>
      <c r="D9" s="37">
        <v>452</v>
      </c>
      <c r="E9" s="38">
        <v>684</v>
      </c>
      <c r="F9" s="37">
        <v>198</v>
      </c>
    </row>
    <row r="10" spans="1:7" s="2" customFormat="1" ht="30.75" customHeight="1" x14ac:dyDescent="0.15">
      <c r="A10" s="20" t="s">
        <v>26</v>
      </c>
      <c r="B10" s="36">
        <f t="shared" ref="B10:B27" si="2">SUM(C10:F10)</f>
        <v>2220</v>
      </c>
      <c r="C10" s="37">
        <v>0</v>
      </c>
      <c r="D10" s="37">
        <v>0</v>
      </c>
      <c r="E10" s="39">
        <v>1146</v>
      </c>
      <c r="F10" s="37">
        <v>1074</v>
      </c>
    </row>
    <row r="11" spans="1:7" s="2" customFormat="1" ht="30.75" customHeight="1" x14ac:dyDescent="0.15">
      <c r="A11" s="20" t="s">
        <v>25</v>
      </c>
      <c r="B11" s="36">
        <f t="shared" si="2"/>
        <v>3734</v>
      </c>
      <c r="C11" s="37">
        <v>2975</v>
      </c>
      <c r="D11" s="40">
        <v>0</v>
      </c>
      <c r="E11" s="39">
        <v>759</v>
      </c>
      <c r="F11" s="40">
        <v>0</v>
      </c>
    </row>
    <row r="12" spans="1:7" s="2" customFormat="1" ht="11.25" customHeight="1" x14ac:dyDescent="0.15">
      <c r="A12" s="17"/>
      <c r="B12" s="36"/>
      <c r="C12" s="18"/>
      <c r="D12" s="18"/>
      <c r="E12" s="18"/>
      <c r="F12" s="32"/>
      <c r="G12" s="31"/>
    </row>
    <row r="13" spans="1:7" s="2" customFormat="1" ht="30.75" customHeight="1" x14ac:dyDescent="0.15">
      <c r="A13" s="21" t="s">
        <v>6</v>
      </c>
      <c r="B13" s="41">
        <f>SUM(B14:B27)</f>
        <v>12671</v>
      </c>
      <c r="C13" s="41">
        <f t="shared" ref="C13:F13" si="3">SUM(C14:C27)</f>
        <v>5643</v>
      </c>
      <c r="D13" s="41">
        <f t="shared" si="3"/>
        <v>0</v>
      </c>
      <c r="E13" s="41">
        <f t="shared" si="3"/>
        <v>1731</v>
      </c>
      <c r="F13" s="41">
        <f t="shared" si="3"/>
        <v>5297</v>
      </c>
      <c r="G13" s="3"/>
    </row>
    <row r="14" spans="1:7" s="2" customFormat="1" ht="30.75" customHeight="1" x14ac:dyDescent="0.15">
      <c r="A14" s="19" t="s">
        <v>24</v>
      </c>
      <c r="B14" s="36">
        <f t="shared" si="2"/>
        <v>750</v>
      </c>
      <c r="C14" s="37">
        <v>0</v>
      </c>
      <c r="D14" s="37">
        <v>0</v>
      </c>
      <c r="E14" s="37">
        <v>750</v>
      </c>
      <c r="F14" s="37">
        <v>0</v>
      </c>
    </row>
    <row r="15" spans="1:7" s="2" customFormat="1" ht="30.75" customHeight="1" x14ac:dyDescent="0.15">
      <c r="A15" s="20" t="s">
        <v>23</v>
      </c>
      <c r="B15" s="36">
        <f t="shared" si="2"/>
        <v>0</v>
      </c>
      <c r="C15" s="37">
        <v>0</v>
      </c>
      <c r="D15" s="37">
        <v>0</v>
      </c>
      <c r="E15" s="37">
        <v>0</v>
      </c>
      <c r="F15" s="37">
        <v>0</v>
      </c>
    </row>
    <row r="16" spans="1:7" s="2" customFormat="1" ht="30.75" customHeight="1" x14ac:dyDescent="0.15">
      <c r="A16" s="20" t="s">
        <v>22</v>
      </c>
      <c r="B16" s="36">
        <f t="shared" si="2"/>
        <v>0</v>
      </c>
      <c r="C16" s="37">
        <v>0</v>
      </c>
      <c r="D16" s="37">
        <v>0</v>
      </c>
      <c r="E16" s="37">
        <v>0</v>
      </c>
      <c r="F16" s="37">
        <v>0</v>
      </c>
    </row>
    <row r="17" spans="1:6" s="2" customFormat="1" ht="30.75" customHeight="1" x14ac:dyDescent="0.15">
      <c r="A17" s="20" t="s">
        <v>21</v>
      </c>
      <c r="B17" s="36">
        <f t="shared" si="2"/>
        <v>0</v>
      </c>
      <c r="C17" s="37">
        <v>0</v>
      </c>
      <c r="D17" s="37">
        <v>0</v>
      </c>
      <c r="E17" s="37">
        <v>0</v>
      </c>
      <c r="F17" s="37">
        <v>0</v>
      </c>
    </row>
    <row r="18" spans="1:6" s="2" customFormat="1" ht="30.75" customHeight="1" x14ac:dyDescent="0.15">
      <c r="A18" s="20" t="s">
        <v>20</v>
      </c>
      <c r="B18" s="36">
        <f t="shared" si="2"/>
        <v>0</v>
      </c>
      <c r="C18" s="37">
        <v>0</v>
      </c>
      <c r="D18" s="37">
        <v>0</v>
      </c>
      <c r="E18" s="37">
        <v>0</v>
      </c>
      <c r="F18" s="37">
        <v>0</v>
      </c>
    </row>
    <row r="19" spans="1:6" s="2" customFormat="1" ht="30.75" customHeight="1" x14ac:dyDescent="0.15">
      <c r="A19" s="20" t="s">
        <v>9</v>
      </c>
      <c r="B19" s="36">
        <f t="shared" si="2"/>
        <v>0</v>
      </c>
      <c r="C19" s="37">
        <v>0</v>
      </c>
      <c r="D19" s="37">
        <v>0</v>
      </c>
      <c r="E19" s="37">
        <v>0</v>
      </c>
      <c r="F19" s="37">
        <v>0</v>
      </c>
    </row>
    <row r="20" spans="1:6" s="2" customFormat="1" ht="30.75" customHeight="1" x14ac:dyDescent="0.15">
      <c r="A20" s="20" t="s">
        <v>19</v>
      </c>
      <c r="B20" s="36">
        <f t="shared" si="2"/>
        <v>0</v>
      </c>
      <c r="C20" s="37">
        <v>0</v>
      </c>
      <c r="D20" s="37">
        <v>0</v>
      </c>
      <c r="E20" s="37">
        <v>0</v>
      </c>
      <c r="F20" s="37">
        <v>0</v>
      </c>
    </row>
    <row r="21" spans="1:6" s="2" customFormat="1" ht="30.75" customHeight="1" x14ac:dyDescent="0.15">
      <c r="A21" s="20" t="s">
        <v>18</v>
      </c>
      <c r="B21" s="36">
        <f t="shared" si="2"/>
        <v>1659</v>
      </c>
      <c r="C21" s="37">
        <v>630</v>
      </c>
      <c r="D21" s="37">
        <v>0</v>
      </c>
      <c r="E21" s="37">
        <v>0</v>
      </c>
      <c r="F21" s="37">
        <v>1029</v>
      </c>
    </row>
    <row r="22" spans="1:6" s="2" customFormat="1" ht="30.75" customHeight="1" x14ac:dyDescent="0.15">
      <c r="A22" s="20" t="s">
        <v>17</v>
      </c>
      <c r="B22" s="36">
        <f t="shared" si="2"/>
        <v>0</v>
      </c>
      <c r="C22" s="37">
        <v>0</v>
      </c>
      <c r="D22" s="37">
        <v>0</v>
      </c>
      <c r="E22" s="37">
        <v>0</v>
      </c>
      <c r="F22" s="42">
        <v>0</v>
      </c>
    </row>
    <row r="23" spans="1:6" s="2" customFormat="1" ht="30.75" customHeight="1" x14ac:dyDescent="0.15">
      <c r="A23" s="20" t="s">
        <v>16</v>
      </c>
      <c r="B23" s="36">
        <f t="shared" si="2"/>
        <v>614</v>
      </c>
      <c r="C23" s="37">
        <v>0</v>
      </c>
      <c r="D23" s="37">
        <v>0</v>
      </c>
      <c r="E23" s="37">
        <v>0</v>
      </c>
      <c r="F23" s="42">
        <v>614</v>
      </c>
    </row>
    <row r="24" spans="1:6" s="2" customFormat="1" ht="30.75" customHeight="1" x14ac:dyDescent="0.15">
      <c r="A24" s="20" t="s">
        <v>15</v>
      </c>
      <c r="B24" s="36">
        <f t="shared" si="2"/>
        <v>2939</v>
      </c>
      <c r="C24" s="37">
        <v>2019</v>
      </c>
      <c r="D24" s="37">
        <v>0</v>
      </c>
      <c r="E24" s="37">
        <v>0</v>
      </c>
      <c r="F24" s="42">
        <v>920</v>
      </c>
    </row>
    <row r="25" spans="1:6" s="2" customFormat="1" ht="30.75" customHeight="1" x14ac:dyDescent="0.15">
      <c r="A25" s="20" t="s">
        <v>14</v>
      </c>
      <c r="B25" s="36">
        <f t="shared" si="2"/>
        <v>2994</v>
      </c>
      <c r="C25" s="37">
        <v>2994</v>
      </c>
      <c r="D25" s="37">
        <v>0</v>
      </c>
      <c r="E25" s="37">
        <v>0</v>
      </c>
      <c r="F25" s="42">
        <v>0</v>
      </c>
    </row>
    <row r="26" spans="1:6" s="2" customFormat="1" ht="30.75" customHeight="1" x14ac:dyDescent="0.15">
      <c r="A26" s="20" t="s">
        <v>13</v>
      </c>
      <c r="B26" s="36">
        <f t="shared" si="2"/>
        <v>3555</v>
      </c>
      <c r="C26" s="37">
        <v>0</v>
      </c>
      <c r="D26" s="37">
        <v>0</v>
      </c>
      <c r="E26" s="37">
        <v>981</v>
      </c>
      <c r="F26" s="42">
        <v>2574</v>
      </c>
    </row>
    <row r="27" spans="1:6" s="2" customFormat="1" ht="30.75" customHeight="1" x14ac:dyDescent="0.15">
      <c r="A27" s="20" t="s">
        <v>12</v>
      </c>
      <c r="B27" s="36">
        <f t="shared" si="2"/>
        <v>160</v>
      </c>
      <c r="C27" s="37">
        <v>0</v>
      </c>
      <c r="D27" s="37">
        <v>0</v>
      </c>
      <c r="E27" s="37">
        <v>0</v>
      </c>
      <c r="F27" s="42">
        <v>160</v>
      </c>
    </row>
    <row r="28" spans="1:6" ht="15.75" customHeight="1" x14ac:dyDescent="0.15"/>
    <row r="29" spans="1:6" ht="18.75" customHeight="1" x14ac:dyDescent="0.15">
      <c r="A29" s="43" t="s">
        <v>3</v>
      </c>
    </row>
  </sheetData>
  <mergeCells count="1">
    <mergeCell ref="A1:F1"/>
  </mergeCells>
  <phoneticPr fontId="28" type="noConversion"/>
  <printOptions horizontalCentered="1"/>
  <pageMargins left="0.39361110329627991" right="0.39361110329627991" top="0.51180553436279297" bottom="0.59041666984558105" header="0.51180553436279297" footer="0.51180553436279297"/>
  <pageSetup paperSize="9" scale="9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L122"/>
  <sheetViews>
    <sheetView view="pageBreakPreview" zoomScale="85" zoomScaleNormal="85" zoomScaleSheetLayoutView="85" workbookViewId="0">
      <pane ySplit="7" topLeftCell="A8" activePane="bottomLeft" state="frozen"/>
      <selection pane="bottomLeft" sqref="A1:K1"/>
    </sheetView>
  </sheetViews>
  <sheetFormatPr defaultColWidth="8.88671875" defaultRowHeight="13.5" x14ac:dyDescent="0.15"/>
  <cols>
    <col min="1" max="1" width="3.88671875" style="67" customWidth="1"/>
    <col min="2" max="2" width="14.6640625" style="6" customWidth="1"/>
    <col min="3" max="3" width="5.88671875" style="7" customWidth="1"/>
    <col min="4" max="4" width="35.5546875" style="8" customWidth="1"/>
    <col min="5" max="5" width="7.5546875" style="9" customWidth="1"/>
    <col min="6" max="9" width="8.88671875" style="10" customWidth="1"/>
    <col min="10" max="10" width="13" style="11" customWidth="1"/>
    <col min="11" max="11" width="11.21875" style="12" customWidth="1"/>
    <col min="12" max="14" width="7.77734375" style="5" customWidth="1"/>
    <col min="15" max="16384" width="8.88671875" style="5"/>
  </cols>
  <sheetData>
    <row r="1" spans="1:12" s="4" customFormat="1" ht="41.25" customHeight="1" x14ac:dyDescent="0.15">
      <c r="A1" s="81" t="s">
        <v>46</v>
      </c>
      <c r="B1" s="81"/>
      <c r="C1" s="81"/>
      <c r="D1" s="81"/>
      <c r="E1" s="81"/>
      <c r="F1" s="81"/>
      <c r="G1" s="81"/>
      <c r="H1" s="81"/>
      <c r="I1" s="81"/>
      <c r="J1" s="81"/>
      <c r="K1" s="81"/>
    </row>
    <row r="2" spans="1:12" s="4" customFormat="1" ht="24.75" customHeight="1" x14ac:dyDescent="0.15">
      <c r="A2" s="55"/>
      <c r="B2" s="49"/>
      <c r="C2" s="49"/>
      <c r="D2" s="49"/>
      <c r="E2" s="49"/>
      <c r="F2" s="49"/>
      <c r="G2" s="49"/>
      <c r="H2" s="49"/>
      <c r="I2" s="49"/>
      <c r="J2" s="49"/>
      <c r="K2" s="49"/>
    </row>
    <row r="3" spans="1:12" s="13" customFormat="1" ht="18.75" customHeight="1" x14ac:dyDescent="0.15">
      <c r="A3" s="82" t="s">
        <v>1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14"/>
    </row>
    <row r="4" spans="1:12" s="13" customFormat="1" ht="3.75" customHeight="1" x14ac:dyDescent="0.15">
      <c r="A4" s="66"/>
      <c r="B4" s="50"/>
      <c r="C4" s="50"/>
      <c r="D4" s="50"/>
      <c r="E4" s="50"/>
      <c r="F4" s="29"/>
      <c r="G4" s="29"/>
      <c r="H4" s="29"/>
      <c r="I4" s="29"/>
      <c r="J4" s="50"/>
      <c r="K4" s="50"/>
      <c r="L4" s="14"/>
    </row>
    <row r="5" spans="1:12" s="15" customFormat="1" ht="21" customHeight="1" x14ac:dyDescent="0.15">
      <c r="A5" s="83" t="s">
        <v>34</v>
      </c>
      <c r="B5" s="85" t="s">
        <v>37</v>
      </c>
      <c r="C5" s="85" t="s">
        <v>39</v>
      </c>
      <c r="D5" s="85" t="s">
        <v>41</v>
      </c>
      <c r="E5" s="87" t="s">
        <v>40</v>
      </c>
      <c r="F5" s="89" t="s">
        <v>33</v>
      </c>
      <c r="G5" s="90"/>
      <c r="H5" s="90"/>
      <c r="I5" s="91"/>
      <c r="J5" s="92" t="s">
        <v>32</v>
      </c>
      <c r="K5" s="94" t="s">
        <v>10</v>
      </c>
    </row>
    <row r="6" spans="1:12" s="15" customFormat="1" ht="21" customHeight="1" x14ac:dyDescent="0.15">
      <c r="A6" s="84"/>
      <c r="B6" s="86"/>
      <c r="C6" s="86"/>
      <c r="D6" s="86"/>
      <c r="E6" s="88"/>
      <c r="F6" s="25" t="s">
        <v>35</v>
      </c>
      <c r="G6" s="25" t="s">
        <v>38</v>
      </c>
      <c r="H6" s="25" t="s">
        <v>36</v>
      </c>
      <c r="I6" s="25" t="s">
        <v>29</v>
      </c>
      <c r="J6" s="93"/>
      <c r="K6" s="95"/>
    </row>
    <row r="7" spans="1:12" s="47" customFormat="1" ht="21" customHeight="1" x14ac:dyDescent="0.15">
      <c r="A7" s="69" t="s">
        <v>11</v>
      </c>
      <c r="B7" s="70"/>
      <c r="C7" s="70"/>
      <c r="D7" s="71"/>
      <c r="E7" s="26"/>
      <c r="F7" s="27">
        <f>SUM(F23,F34,F50,F56,F65,F69,F89,F98,F115,F122)</f>
        <v>19959</v>
      </c>
      <c r="G7" s="27">
        <f t="shared" ref="G7:I7" si="0">SUM(G23,G34,G50,G56,G65,G69,G89,G98,G115,G122)</f>
        <v>17677</v>
      </c>
      <c r="H7" s="27">
        <f t="shared" si="0"/>
        <v>1405</v>
      </c>
      <c r="I7" s="27">
        <f t="shared" si="0"/>
        <v>877</v>
      </c>
      <c r="J7" s="27"/>
      <c r="K7" s="28"/>
    </row>
    <row r="8" spans="1:12" ht="15" customHeight="1" x14ac:dyDescent="0.15">
      <c r="A8" s="114" t="s">
        <v>132</v>
      </c>
      <c r="B8" s="72" t="s">
        <v>91</v>
      </c>
      <c r="C8" s="72" t="s">
        <v>92</v>
      </c>
      <c r="D8" s="74" t="s">
        <v>93</v>
      </c>
      <c r="E8" s="51">
        <v>52</v>
      </c>
      <c r="F8" s="52">
        <f>SUM(G8:I8)</f>
        <v>21</v>
      </c>
      <c r="G8" s="53">
        <v>7</v>
      </c>
      <c r="H8" s="53">
        <v>14</v>
      </c>
      <c r="I8" s="53">
        <v>0</v>
      </c>
      <c r="J8" s="74" t="s">
        <v>94</v>
      </c>
      <c r="K8" s="75"/>
    </row>
    <row r="9" spans="1:12" ht="15" customHeight="1" x14ac:dyDescent="0.15">
      <c r="A9" s="115"/>
      <c r="B9" s="72"/>
      <c r="C9" s="72"/>
      <c r="D9" s="72"/>
      <c r="E9" s="51">
        <v>59</v>
      </c>
      <c r="F9" s="52">
        <f t="shared" ref="F9:F11" si="1">SUM(G9:I9)</f>
        <v>427</v>
      </c>
      <c r="G9" s="53">
        <v>238</v>
      </c>
      <c r="H9" s="53">
        <v>189</v>
      </c>
      <c r="I9" s="53">
        <v>0</v>
      </c>
      <c r="J9" s="72"/>
      <c r="K9" s="80"/>
    </row>
    <row r="10" spans="1:12" ht="15" customHeight="1" x14ac:dyDescent="0.15">
      <c r="A10" s="115"/>
      <c r="B10" s="72"/>
      <c r="C10" s="72"/>
      <c r="D10" s="72"/>
      <c r="E10" s="51">
        <v>74</v>
      </c>
      <c r="F10" s="52">
        <f t="shared" si="1"/>
        <v>56</v>
      </c>
      <c r="G10" s="53">
        <v>23</v>
      </c>
      <c r="H10" s="53">
        <v>33</v>
      </c>
      <c r="I10" s="53">
        <v>0</v>
      </c>
      <c r="J10" s="72"/>
      <c r="K10" s="80"/>
    </row>
    <row r="11" spans="1:12" ht="15" customHeight="1" x14ac:dyDescent="0.15">
      <c r="A11" s="115"/>
      <c r="B11" s="72"/>
      <c r="C11" s="72"/>
      <c r="D11" s="72"/>
      <c r="E11" s="51">
        <v>84</v>
      </c>
      <c r="F11" s="52">
        <f t="shared" si="1"/>
        <v>180</v>
      </c>
      <c r="G11" s="53">
        <v>141</v>
      </c>
      <c r="H11" s="53">
        <v>39</v>
      </c>
      <c r="I11" s="53">
        <v>0</v>
      </c>
      <c r="J11" s="72"/>
      <c r="K11" s="80"/>
    </row>
    <row r="12" spans="1:12" ht="15" customHeight="1" x14ac:dyDescent="0.15">
      <c r="A12" s="115"/>
      <c r="B12" s="73"/>
      <c r="C12" s="73"/>
      <c r="D12" s="73"/>
      <c r="E12" s="54" t="s">
        <v>7</v>
      </c>
      <c r="F12" s="53">
        <f>SUM(F8:F11)</f>
        <v>684</v>
      </c>
      <c r="G12" s="53">
        <f>SUM(G8:G11)</f>
        <v>409</v>
      </c>
      <c r="H12" s="53">
        <f>SUM(H8:H11)</f>
        <v>275</v>
      </c>
      <c r="I12" s="53">
        <f>SUM(I8:I11)</f>
        <v>0</v>
      </c>
      <c r="J12" s="73"/>
      <c r="K12" s="76"/>
    </row>
    <row r="13" spans="1:12" x14ac:dyDescent="0.15">
      <c r="A13" s="115"/>
      <c r="B13" s="72" t="s">
        <v>102</v>
      </c>
      <c r="C13" s="72" t="s">
        <v>103</v>
      </c>
      <c r="D13" s="74" t="s">
        <v>104</v>
      </c>
      <c r="E13" s="51">
        <v>59</v>
      </c>
      <c r="F13" s="52">
        <f>SUM(G13:I13)</f>
        <v>100</v>
      </c>
      <c r="G13" s="53">
        <v>0</v>
      </c>
      <c r="H13" s="53">
        <v>0</v>
      </c>
      <c r="I13" s="53">
        <v>100</v>
      </c>
      <c r="J13" s="74" t="s">
        <v>105</v>
      </c>
      <c r="K13" s="75"/>
    </row>
    <row r="14" spans="1:12" x14ac:dyDescent="0.15">
      <c r="A14" s="115"/>
      <c r="B14" s="72"/>
      <c r="C14" s="72"/>
      <c r="D14" s="72"/>
      <c r="E14" s="51">
        <v>75</v>
      </c>
      <c r="F14" s="52">
        <f t="shared" ref="F14:F15" si="2">SUM(G14:I14)</f>
        <v>4</v>
      </c>
      <c r="G14" s="53">
        <v>0</v>
      </c>
      <c r="H14" s="53">
        <v>0</v>
      </c>
      <c r="I14" s="53">
        <v>4</v>
      </c>
      <c r="J14" s="72"/>
      <c r="K14" s="80"/>
    </row>
    <row r="15" spans="1:12" x14ac:dyDescent="0.15">
      <c r="A15" s="115"/>
      <c r="B15" s="72"/>
      <c r="C15" s="72"/>
      <c r="D15" s="72"/>
      <c r="E15" s="51">
        <v>84</v>
      </c>
      <c r="F15" s="52">
        <f t="shared" si="2"/>
        <v>348</v>
      </c>
      <c r="G15" s="53">
        <v>0</v>
      </c>
      <c r="H15" s="53">
        <v>0</v>
      </c>
      <c r="I15" s="53">
        <v>348</v>
      </c>
      <c r="J15" s="72"/>
      <c r="K15" s="80"/>
    </row>
    <row r="16" spans="1:12" x14ac:dyDescent="0.15">
      <c r="A16" s="115"/>
      <c r="B16" s="73"/>
      <c r="C16" s="73"/>
      <c r="D16" s="73"/>
      <c r="E16" s="54" t="s">
        <v>7</v>
      </c>
      <c r="F16" s="53">
        <f>SUM(F13:F15)</f>
        <v>452</v>
      </c>
      <c r="G16" s="53">
        <f>SUM(G13:G15)</f>
        <v>0</v>
      </c>
      <c r="H16" s="53">
        <f>SUM(H13:H15)</f>
        <v>0</v>
      </c>
      <c r="I16" s="53">
        <f>SUM(I13:I15)</f>
        <v>452</v>
      </c>
      <c r="J16" s="73"/>
      <c r="K16" s="76"/>
    </row>
    <row r="17" spans="1:11" ht="15" customHeight="1" x14ac:dyDescent="0.15">
      <c r="A17" s="115"/>
      <c r="B17" s="72" t="s">
        <v>107</v>
      </c>
      <c r="C17" s="72" t="s">
        <v>114</v>
      </c>
      <c r="D17" s="74" t="s">
        <v>115</v>
      </c>
      <c r="E17" s="51">
        <v>36</v>
      </c>
      <c r="F17" s="52">
        <f>SUM(G17:I17)</f>
        <v>18</v>
      </c>
      <c r="G17" s="53">
        <v>18</v>
      </c>
      <c r="H17" s="53">
        <v>0</v>
      </c>
      <c r="I17" s="53">
        <v>0</v>
      </c>
      <c r="J17" s="74" t="s">
        <v>116</v>
      </c>
      <c r="K17" s="75"/>
    </row>
    <row r="18" spans="1:11" ht="15" customHeight="1" x14ac:dyDescent="0.15">
      <c r="A18" s="115"/>
      <c r="B18" s="72"/>
      <c r="C18" s="72"/>
      <c r="D18" s="72"/>
      <c r="E18" s="51">
        <v>39</v>
      </c>
      <c r="F18" s="52">
        <f t="shared" ref="F18:F21" si="3">SUM(G18:I18)</f>
        <v>18</v>
      </c>
      <c r="G18" s="53">
        <v>18</v>
      </c>
      <c r="H18" s="53">
        <v>0</v>
      </c>
      <c r="I18" s="53">
        <v>0</v>
      </c>
      <c r="J18" s="72"/>
      <c r="K18" s="80"/>
    </row>
    <row r="19" spans="1:11" ht="15" customHeight="1" x14ac:dyDescent="0.15">
      <c r="A19" s="115"/>
      <c r="B19" s="72"/>
      <c r="C19" s="72"/>
      <c r="D19" s="72"/>
      <c r="E19" s="51">
        <v>43</v>
      </c>
      <c r="F19" s="52">
        <f t="shared" si="3"/>
        <v>18</v>
      </c>
      <c r="G19" s="53">
        <v>18</v>
      </c>
      <c r="H19" s="53">
        <v>0</v>
      </c>
      <c r="I19" s="53">
        <v>0</v>
      </c>
      <c r="J19" s="72"/>
      <c r="K19" s="80"/>
    </row>
    <row r="20" spans="1:11" ht="15" customHeight="1" x14ac:dyDescent="0.15">
      <c r="A20" s="115"/>
      <c r="B20" s="72"/>
      <c r="C20" s="72"/>
      <c r="D20" s="72"/>
      <c r="E20" s="51">
        <v>48</v>
      </c>
      <c r="F20" s="52">
        <f t="shared" si="3"/>
        <v>126</v>
      </c>
      <c r="G20" s="53">
        <f>90+36</f>
        <v>126</v>
      </c>
      <c r="H20" s="53">
        <v>0</v>
      </c>
      <c r="I20" s="53">
        <v>0</v>
      </c>
      <c r="J20" s="72"/>
      <c r="K20" s="80"/>
    </row>
    <row r="21" spans="1:11" ht="15" customHeight="1" x14ac:dyDescent="0.15">
      <c r="A21" s="115"/>
      <c r="B21" s="72"/>
      <c r="C21" s="72"/>
      <c r="D21" s="72"/>
      <c r="E21" s="51">
        <v>49</v>
      </c>
      <c r="F21" s="52">
        <f t="shared" si="3"/>
        <v>18</v>
      </c>
      <c r="G21" s="53">
        <f>6+12</f>
        <v>18</v>
      </c>
      <c r="H21" s="53">
        <v>0</v>
      </c>
      <c r="I21" s="53">
        <v>0</v>
      </c>
      <c r="J21" s="72"/>
      <c r="K21" s="80"/>
    </row>
    <row r="22" spans="1:11" ht="15" customHeight="1" x14ac:dyDescent="0.15">
      <c r="A22" s="116"/>
      <c r="B22" s="73"/>
      <c r="C22" s="73"/>
      <c r="D22" s="73"/>
      <c r="E22" s="54" t="s">
        <v>7</v>
      </c>
      <c r="F22" s="53">
        <f>SUM(F17:F21)</f>
        <v>198</v>
      </c>
      <c r="G22" s="53">
        <f>SUM(G17:G21)</f>
        <v>198</v>
      </c>
      <c r="H22" s="53">
        <f>SUM(H17:H21)</f>
        <v>0</v>
      </c>
      <c r="I22" s="53">
        <f>SUM(I17:I21)</f>
        <v>0</v>
      </c>
      <c r="J22" s="73"/>
      <c r="K22" s="76"/>
    </row>
    <row r="23" spans="1:11" s="65" customFormat="1" x14ac:dyDescent="0.15">
      <c r="A23" s="99" t="s">
        <v>28</v>
      </c>
      <c r="B23" s="100"/>
      <c r="C23" s="100"/>
      <c r="D23" s="101"/>
      <c r="E23" s="64"/>
      <c r="F23" s="46">
        <f>SUM(F12,F16,F22)</f>
        <v>1334</v>
      </c>
      <c r="G23" s="46">
        <f t="shared" ref="G23:I23" si="4">SUM(G12,G16,G22)</f>
        <v>607</v>
      </c>
      <c r="H23" s="46">
        <f t="shared" si="4"/>
        <v>275</v>
      </c>
      <c r="I23" s="46">
        <f t="shared" si="4"/>
        <v>452</v>
      </c>
      <c r="J23" s="46"/>
      <c r="K23" s="45"/>
    </row>
    <row r="24" spans="1:11" x14ac:dyDescent="0.15">
      <c r="A24" s="114" t="s">
        <v>133</v>
      </c>
      <c r="B24" s="72" t="s">
        <v>79</v>
      </c>
      <c r="C24" s="72" t="s">
        <v>80</v>
      </c>
      <c r="D24" s="74" t="s">
        <v>81</v>
      </c>
      <c r="E24" s="51">
        <v>39</v>
      </c>
      <c r="F24" s="52">
        <f>SUM(G24:I24)</f>
        <v>134</v>
      </c>
      <c r="G24" s="53">
        <v>61</v>
      </c>
      <c r="H24" s="53">
        <v>15</v>
      </c>
      <c r="I24" s="53">
        <v>58</v>
      </c>
      <c r="J24" s="74" t="s">
        <v>82</v>
      </c>
      <c r="K24" s="75"/>
    </row>
    <row r="25" spans="1:11" x14ac:dyDescent="0.15">
      <c r="A25" s="115"/>
      <c r="B25" s="72"/>
      <c r="C25" s="72"/>
      <c r="D25" s="72"/>
      <c r="E25" s="51">
        <v>59</v>
      </c>
      <c r="F25" s="52">
        <f t="shared" ref="F25:F27" si="5">SUM(G25:I25)</f>
        <v>615</v>
      </c>
      <c r="G25" s="53">
        <v>456</v>
      </c>
      <c r="H25" s="53">
        <v>159</v>
      </c>
      <c r="I25" s="53">
        <v>0</v>
      </c>
      <c r="J25" s="72"/>
      <c r="K25" s="80"/>
    </row>
    <row r="26" spans="1:11" x14ac:dyDescent="0.15">
      <c r="A26" s="115"/>
      <c r="B26" s="72"/>
      <c r="C26" s="72"/>
      <c r="D26" s="72"/>
      <c r="E26" s="51">
        <v>74</v>
      </c>
      <c r="F26" s="52">
        <f t="shared" si="5"/>
        <v>209</v>
      </c>
      <c r="G26" s="53">
        <v>156</v>
      </c>
      <c r="H26" s="53">
        <v>53</v>
      </c>
      <c r="I26" s="53">
        <v>0</v>
      </c>
      <c r="J26" s="72"/>
      <c r="K26" s="80"/>
    </row>
    <row r="27" spans="1:11" x14ac:dyDescent="0.15">
      <c r="A27" s="115"/>
      <c r="B27" s="72"/>
      <c r="C27" s="72"/>
      <c r="D27" s="72"/>
      <c r="E27" s="51">
        <v>84</v>
      </c>
      <c r="F27" s="52">
        <f t="shared" si="5"/>
        <v>188</v>
      </c>
      <c r="G27" s="53">
        <v>91</v>
      </c>
      <c r="H27" s="53">
        <v>97</v>
      </c>
      <c r="I27" s="53">
        <v>0</v>
      </c>
      <c r="J27" s="72"/>
      <c r="K27" s="80"/>
    </row>
    <row r="28" spans="1:11" x14ac:dyDescent="0.15">
      <c r="A28" s="115"/>
      <c r="B28" s="73"/>
      <c r="C28" s="73"/>
      <c r="D28" s="73"/>
      <c r="E28" s="54" t="s">
        <v>7</v>
      </c>
      <c r="F28" s="53">
        <f>SUM(F24:F27)</f>
        <v>1146</v>
      </c>
      <c r="G28" s="53">
        <f>SUM(G24:G27)</f>
        <v>764</v>
      </c>
      <c r="H28" s="53">
        <f>SUM(H24:H27)</f>
        <v>324</v>
      </c>
      <c r="I28" s="53">
        <f>SUM(I24:I27)</f>
        <v>58</v>
      </c>
      <c r="J28" s="73"/>
      <c r="K28" s="76"/>
    </row>
    <row r="29" spans="1:11" ht="15" customHeight="1" x14ac:dyDescent="0.15">
      <c r="A29" s="115"/>
      <c r="B29" s="72" t="s">
        <v>119</v>
      </c>
      <c r="C29" s="72" t="s">
        <v>120</v>
      </c>
      <c r="D29" s="74" t="s">
        <v>121</v>
      </c>
      <c r="E29" s="51">
        <v>74</v>
      </c>
      <c r="F29" s="52">
        <f>SUM(G29:I29)</f>
        <v>105</v>
      </c>
      <c r="G29" s="53">
        <v>105</v>
      </c>
      <c r="H29" s="53">
        <v>0</v>
      </c>
      <c r="I29" s="53">
        <v>0</v>
      </c>
      <c r="J29" s="74" t="s">
        <v>122</v>
      </c>
      <c r="K29" s="75" t="s">
        <v>123</v>
      </c>
    </row>
    <row r="30" spans="1:11" ht="15" customHeight="1" x14ac:dyDescent="0.15">
      <c r="A30" s="115"/>
      <c r="B30" s="72"/>
      <c r="C30" s="72"/>
      <c r="D30" s="72"/>
      <c r="E30" s="51">
        <v>84</v>
      </c>
      <c r="F30" s="52">
        <f t="shared" ref="F30:F32" si="6">SUM(G30:I30)</f>
        <v>646</v>
      </c>
      <c r="G30" s="53">
        <v>646</v>
      </c>
      <c r="H30" s="53">
        <v>0</v>
      </c>
      <c r="I30" s="53">
        <v>0</v>
      </c>
      <c r="J30" s="72"/>
      <c r="K30" s="80"/>
    </row>
    <row r="31" spans="1:11" ht="15" customHeight="1" x14ac:dyDescent="0.15">
      <c r="A31" s="115"/>
      <c r="B31" s="72"/>
      <c r="C31" s="72"/>
      <c r="D31" s="72"/>
      <c r="E31" s="51">
        <v>99</v>
      </c>
      <c r="F31" s="52">
        <f t="shared" si="6"/>
        <v>320</v>
      </c>
      <c r="G31" s="53">
        <v>320</v>
      </c>
      <c r="H31" s="53">
        <v>0</v>
      </c>
      <c r="I31" s="53">
        <v>0</v>
      </c>
      <c r="J31" s="72"/>
      <c r="K31" s="80"/>
    </row>
    <row r="32" spans="1:11" ht="15" customHeight="1" x14ac:dyDescent="0.15">
      <c r="A32" s="115"/>
      <c r="B32" s="72"/>
      <c r="C32" s="72"/>
      <c r="D32" s="72"/>
      <c r="E32" s="51">
        <v>125</v>
      </c>
      <c r="F32" s="52">
        <f t="shared" si="6"/>
        <v>3</v>
      </c>
      <c r="G32" s="53">
        <v>3</v>
      </c>
      <c r="H32" s="53">
        <v>0</v>
      </c>
      <c r="I32" s="53">
        <v>0</v>
      </c>
      <c r="J32" s="72"/>
      <c r="K32" s="80"/>
    </row>
    <row r="33" spans="1:11" ht="15" customHeight="1" x14ac:dyDescent="0.15">
      <c r="A33" s="116"/>
      <c r="B33" s="73"/>
      <c r="C33" s="73"/>
      <c r="D33" s="73"/>
      <c r="E33" s="54" t="s">
        <v>7</v>
      </c>
      <c r="F33" s="53">
        <f>SUM(F29:F32)</f>
        <v>1074</v>
      </c>
      <c r="G33" s="53">
        <f>SUM(G29:G32)</f>
        <v>1074</v>
      </c>
      <c r="H33" s="53">
        <f>SUM(H29:H32)</f>
        <v>0</v>
      </c>
      <c r="I33" s="53">
        <f>SUM(I29:I32)</f>
        <v>0</v>
      </c>
      <c r="J33" s="73"/>
      <c r="K33" s="76"/>
    </row>
    <row r="34" spans="1:11" s="65" customFormat="1" x14ac:dyDescent="0.15">
      <c r="A34" s="77" t="s">
        <v>28</v>
      </c>
      <c r="B34" s="78"/>
      <c r="C34" s="78"/>
      <c r="D34" s="79"/>
      <c r="E34" s="64"/>
      <c r="F34" s="46">
        <f>SUM(F28,F33)</f>
        <v>2220</v>
      </c>
      <c r="G34" s="46">
        <f t="shared" ref="G34:I34" si="7">SUM(G28,G33)</f>
        <v>1838</v>
      </c>
      <c r="H34" s="46">
        <f t="shared" si="7"/>
        <v>324</v>
      </c>
      <c r="I34" s="46">
        <f t="shared" si="7"/>
        <v>58</v>
      </c>
      <c r="J34" s="46"/>
      <c r="K34" s="45"/>
    </row>
    <row r="35" spans="1:11" ht="15" customHeight="1" x14ac:dyDescent="0.15">
      <c r="A35" s="114" t="s">
        <v>128</v>
      </c>
      <c r="B35" s="72" t="s">
        <v>72</v>
      </c>
      <c r="C35" s="72" t="s">
        <v>73</v>
      </c>
      <c r="D35" s="74" t="s">
        <v>74</v>
      </c>
      <c r="E35" s="51">
        <v>36</v>
      </c>
      <c r="F35" s="52">
        <f>SUM(G35:I35)</f>
        <v>46</v>
      </c>
      <c r="G35" s="53">
        <f>0</f>
        <v>0</v>
      </c>
      <c r="H35" s="53">
        <v>0</v>
      </c>
      <c r="I35" s="53">
        <v>46</v>
      </c>
      <c r="J35" s="74" t="s">
        <v>75</v>
      </c>
      <c r="K35" s="75"/>
    </row>
    <row r="36" spans="1:11" ht="15" customHeight="1" x14ac:dyDescent="0.15">
      <c r="A36" s="115"/>
      <c r="B36" s="72"/>
      <c r="C36" s="72"/>
      <c r="D36" s="72"/>
      <c r="E36" s="51">
        <v>41</v>
      </c>
      <c r="F36" s="52">
        <f t="shared" ref="F36:F39" si="8">SUM(G36:I36)</f>
        <v>46</v>
      </c>
      <c r="G36" s="53">
        <v>0</v>
      </c>
      <c r="H36" s="53">
        <v>7</v>
      </c>
      <c r="I36" s="53">
        <v>39</v>
      </c>
      <c r="J36" s="72"/>
      <c r="K36" s="80"/>
    </row>
    <row r="37" spans="1:11" ht="15" customHeight="1" x14ac:dyDescent="0.15">
      <c r="A37" s="115"/>
      <c r="B37" s="72"/>
      <c r="C37" s="72"/>
      <c r="D37" s="72"/>
      <c r="E37" s="51">
        <v>59</v>
      </c>
      <c r="F37" s="52">
        <f t="shared" si="8"/>
        <v>531</v>
      </c>
      <c r="G37" s="53">
        <f>96+130</f>
        <v>226</v>
      </c>
      <c r="H37" s="53">
        <v>305</v>
      </c>
      <c r="I37" s="53">
        <v>0</v>
      </c>
      <c r="J37" s="72"/>
      <c r="K37" s="80"/>
    </row>
    <row r="38" spans="1:11" ht="15" customHeight="1" x14ac:dyDescent="0.15">
      <c r="A38" s="115"/>
      <c r="B38" s="72"/>
      <c r="C38" s="72"/>
      <c r="D38" s="72"/>
      <c r="E38" s="51">
        <v>74</v>
      </c>
      <c r="F38" s="52">
        <f t="shared" si="8"/>
        <v>70</v>
      </c>
      <c r="G38" s="53">
        <v>0</v>
      </c>
      <c r="H38" s="53">
        <v>70</v>
      </c>
      <c r="I38" s="53">
        <v>0</v>
      </c>
      <c r="J38" s="72"/>
      <c r="K38" s="80"/>
    </row>
    <row r="39" spans="1:11" ht="15" customHeight="1" x14ac:dyDescent="0.15">
      <c r="A39" s="115"/>
      <c r="B39" s="72"/>
      <c r="C39" s="72"/>
      <c r="D39" s="72"/>
      <c r="E39" s="51">
        <v>84</v>
      </c>
      <c r="F39" s="52">
        <f t="shared" si="8"/>
        <v>66</v>
      </c>
      <c r="G39" s="53">
        <v>4</v>
      </c>
      <c r="H39" s="53">
        <v>62</v>
      </c>
      <c r="I39" s="53">
        <v>0</v>
      </c>
      <c r="J39" s="72"/>
      <c r="K39" s="80"/>
    </row>
    <row r="40" spans="1:11" ht="15" customHeight="1" x14ac:dyDescent="0.15">
      <c r="A40" s="115"/>
      <c r="B40" s="73"/>
      <c r="C40" s="73"/>
      <c r="D40" s="73"/>
      <c r="E40" s="54" t="s">
        <v>7</v>
      </c>
      <c r="F40" s="53">
        <f>SUM(F35:F39)</f>
        <v>759</v>
      </c>
      <c r="G40" s="53">
        <f>SUM(G35:G39)</f>
        <v>230</v>
      </c>
      <c r="H40" s="53">
        <f>SUM(H35:H39)</f>
        <v>444</v>
      </c>
      <c r="I40" s="53">
        <f>SUM(I35:I39)</f>
        <v>85</v>
      </c>
      <c r="J40" s="73"/>
      <c r="K40" s="76"/>
    </row>
    <row r="41" spans="1:11" ht="15" customHeight="1" x14ac:dyDescent="0.15">
      <c r="A41" s="115"/>
      <c r="B41" s="72" t="s">
        <v>60</v>
      </c>
      <c r="C41" s="72" t="s">
        <v>48</v>
      </c>
      <c r="D41" s="74" t="s">
        <v>61</v>
      </c>
      <c r="E41" s="51">
        <v>84</v>
      </c>
      <c r="F41" s="52">
        <f>SUM(G41:I41)</f>
        <v>761</v>
      </c>
      <c r="G41" s="53">
        <v>761</v>
      </c>
      <c r="H41" s="53">
        <v>0</v>
      </c>
      <c r="I41" s="53">
        <v>0</v>
      </c>
      <c r="J41" s="74" t="s">
        <v>62</v>
      </c>
      <c r="K41" s="96"/>
    </row>
    <row r="42" spans="1:11" x14ac:dyDescent="0.15">
      <c r="A42" s="115"/>
      <c r="B42" s="73"/>
      <c r="C42" s="73"/>
      <c r="D42" s="73"/>
      <c r="E42" s="54" t="s">
        <v>7</v>
      </c>
      <c r="F42" s="53">
        <f>SUM(F41:F41)</f>
        <v>761</v>
      </c>
      <c r="G42" s="53">
        <f>SUM(G41:G41)</f>
        <v>761</v>
      </c>
      <c r="H42" s="53">
        <f>SUM(H41:H41)</f>
        <v>0</v>
      </c>
      <c r="I42" s="53">
        <f>SUM(I41:I41)</f>
        <v>0</v>
      </c>
      <c r="J42" s="73"/>
      <c r="K42" s="97"/>
    </row>
    <row r="43" spans="1:11" ht="15" customHeight="1" x14ac:dyDescent="0.15">
      <c r="A43" s="115"/>
      <c r="B43" s="72" t="s">
        <v>64</v>
      </c>
      <c r="C43" s="72" t="s">
        <v>65</v>
      </c>
      <c r="D43" s="74" t="s">
        <v>67</v>
      </c>
      <c r="E43" s="51">
        <v>84</v>
      </c>
      <c r="F43" s="52">
        <f>SUM(G43:I43)</f>
        <v>514</v>
      </c>
      <c r="G43" s="53">
        <f>498+16</f>
        <v>514</v>
      </c>
      <c r="H43" s="53">
        <v>0</v>
      </c>
      <c r="I43" s="53">
        <v>0</v>
      </c>
      <c r="J43" s="74" t="s">
        <v>66</v>
      </c>
      <c r="K43" s="75"/>
    </row>
    <row r="44" spans="1:11" ht="15" customHeight="1" x14ac:dyDescent="0.15">
      <c r="A44" s="115"/>
      <c r="B44" s="73"/>
      <c r="C44" s="73"/>
      <c r="D44" s="73"/>
      <c r="E44" s="54" t="s">
        <v>7</v>
      </c>
      <c r="F44" s="53">
        <f>SUM(F43:F43)</f>
        <v>514</v>
      </c>
      <c r="G44" s="53">
        <f>SUM(G43:G43)</f>
        <v>514</v>
      </c>
      <c r="H44" s="53">
        <f>SUM(H43:H43)</f>
        <v>0</v>
      </c>
      <c r="I44" s="53">
        <f>SUM(I43:I43)</f>
        <v>0</v>
      </c>
      <c r="J44" s="73"/>
      <c r="K44" s="76"/>
    </row>
    <row r="45" spans="1:11" ht="15" customHeight="1" x14ac:dyDescent="0.15">
      <c r="A45" s="115"/>
      <c r="B45" s="72" t="s">
        <v>60</v>
      </c>
      <c r="C45" s="72" t="s">
        <v>48</v>
      </c>
      <c r="D45" s="74" t="s">
        <v>63</v>
      </c>
      <c r="E45" s="51">
        <v>84</v>
      </c>
      <c r="F45" s="52">
        <f>SUM(G45:I45)</f>
        <v>1164</v>
      </c>
      <c r="G45" s="53">
        <v>1164</v>
      </c>
      <c r="H45" s="53">
        <v>0</v>
      </c>
      <c r="I45" s="53">
        <v>0</v>
      </c>
      <c r="J45" s="74" t="s">
        <v>62</v>
      </c>
      <c r="K45" s="96"/>
    </row>
    <row r="46" spans="1:11" x14ac:dyDescent="0.15">
      <c r="A46" s="115"/>
      <c r="B46" s="73"/>
      <c r="C46" s="73"/>
      <c r="D46" s="73"/>
      <c r="E46" s="54" t="s">
        <v>7</v>
      </c>
      <c r="F46" s="53">
        <f>SUM(F45:F45)</f>
        <v>1164</v>
      </c>
      <c r="G46" s="53">
        <f>SUM(G45:G45)</f>
        <v>1164</v>
      </c>
      <c r="H46" s="53">
        <f>SUM(H45:H45)</f>
        <v>0</v>
      </c>
      <c r="I46" s="53">
        <f>SUM(I45:I45)</f>
        <v>0</v>
      </c>
      <c r="J46" s="73"/>
      <c r="K46" s="97"/>
    </row>
    <row r="47" spans="1:11" ht="15" customHeight="1" x14ac:dyDescent="0.15">
      <c r="A47" s="115"/>
      <c r="B47" s="72" t="s">
        <v>76</v>
      </c>
      <c r="C47" s="72" t="s">
        <v>48</v>
      </c>
      <c r="D47" s="74" t="s">
        <v>77</v>
      </c>
      <c r="E47" s="51">
        <v>60</v>
      </c>
      <c r="F47" s="52">
        <f>SUM(G47:I47)</f>
        <v>141</v>
      </c>
      <c r="G47" s="53">
        <v>141</v>
      </c>
      <c r="H47" s="53">
        <v>0</v>
      </c>
      <c r="I47" s="53">
        <v>0</v>
      </c>
      <c r="J47" s="74" t="s">
        <v>78</v>
      </c>
      <c r="K47" s="96"/>
    </row>
    <row r="48" spans="1:11" ht="15" customHeight="1" x14ac:dyDescent="0.15">
      <c r="A48" s="115"/>
      <c r="B48" s="72"/>
      <c r="C48" s="72"/>
      <c r="D48" s="72"/>
      <c r="E48" s="51">
        <v>84</v>
      </c>
      <c r="F48" s="52">
        <f>SUM(G48:I48)</f>
        <v>395</v>
      </c>
      <c r="G48" s="53">
        <v>395</v>
      </c>
      <c r="H48" s="53">
        <v>0</v>
      </c>
      <c r="I48" s="53">
        <v>0</v>
      </c>
      <c r="J48" s="72"/>
      <c r="K48" s="98"/>
    </row>
    <row r="49" spans="1:11" x14ac:dyDescent="0.15">
      <c r="A49" s="116"/>
      <c r="B49" s="73"/>
      <c r="C49" s="73"/>
      <c r="D49" s="73"/>
      <c r="E49" s="54" t="s">
        <v>7</v>
      </c>
      <c r="F49" s="53">
        <f>SUM(F47:F48)</f>
        <v>536</v>
      </c>
      <c r="G49" s="53">
        <f>SUM(G47:G48)</f>
        <v>536</v>
      </c>
      <c r="H49" s="53">
        <f>SUM(H47:H48)</f>
        <v>0</v>
      </c>
      <c r="I49" s="53">
        <f>SUM(I47:I48)</f>
        <v>0</v>
      </c>
      <c r="J49" s="73"/>
      <c r="K49" s="97"/>
    </row>
    <row r="50" spans="1:11" s="65" customFormat="1" x14ac:dyDescent="0.15">
      <c r="A50" s="77" t="s">
        <v>28</v>
      </c>
      <c r="B50" s="78"/>
      <c r="C50" s="78"/>
      <c r="D50" s="79"/>
      <c r="E50" s="64"/>
      <c r="F50" s="46">
        <f>SUM(F40,F42,F44,F46,F49)</f>
        <v>3734</v>
      </c>
      <c r="G50" s="46">
        <f t="shared" ref="G50:I50" si="9">SUM(G40,G42,G44,G46,G49)</f>
        <v>3205</v>
      </c>
      <c r="H50" s="46">
        <f t="shared" si="9"/>
        <v>444</v>
      </c>
      <c r="I50" s="46">
        <f t="shared" si="9"/>
        <v>85</v>
      </c>
      <c r="J50" s="46"/>
      <c r="K50" s="45"/>
    </row>
    <row r="51" spans="1:11" x14ac:dyDescent="0.15">
      <c r="A51" s="114" t="s">
        <v>131</v>
      </c>
      <c r="B51" s="72" t="s">
        <v>56</v>
      </c>
      <c r="C51" s="72" t="s">
        <v>57</v>
      </c>
      <c r="D51" s="74" t="s">
        <v>58</v>
      </c>
      <c r="E51" s="51">
        <v>39</v>
      </c>
      <c r="F51" s="52">
        <f>SUM(G51:I51)</f>
        <v>38</v>
      </c>
      <c r="G51" s="53">
        <v>0</v>
      </c>
      <c r="H51" s="53">
        <v>0</v>
      </c>
      <c r="I51" s="53">
        <v>38</v>
      </c>
      <c r="J51" s="74" t="s">
        <v>59</v>
      </c>
      <c r="K51" s="75"/>
    </row>
    <row r="52" spans="1:11" x14ac:dyDescent="0.15">
      <c r="A52" s="115"/>
      <c r="B52" s="72"/>
      <c r="C52" s="72"/>
      <c r="D52" s="72"/>
      <c r="E52" s="51">
        <v>59</v>
      </c>
      <c r="F52" s="52">
        <f t="shared" ref="F52:F54" si="10">SUM(G52:I52)</f>
        <v>263</v>
      </c>
      <c r="G52" s="53">
        <v>219</v>
      </c>
      <c r="H52" s="53">
        <v>44</v>
      </c>
      <c r="I52" s="53">
        <v>0</v>
      </c>
      <c r="J52" s="72"/>
      <c r="K52" s="80"/>
    </row>
    <row r="53" spans="1:11" x14ac:dyDescent="0.15">
      <c r="A53" s="115"/>
      <c r="B53" s="72"/>
      <c r="C53" s="72"/>
      <c r="D53" s="72"/>
      <c r="E53" s="51">
        <v>74</v>
      </c>
      <c r="F53" s="52">
        <f t="shared" si="10"/>
        <v>216</v>
      </c>
      <c r="G53" s="53">
        <v>201</v>
      </c>
      <c r="H53" s="53">
        <v>15</v>
      </c>
      <c r="I53" s="53">
        <v>0</v>
      </c>
      <c r="J53" s="72"/>
      <c r="K53" s="80"/>
    </row>
    <row r="54" spans="1:11" x14ac:dyDescent="0.15">
      <c r="A54" s="115"/>
      <c r="B54" s="72"/>
      <c r="C54" s="72"/>
      <c r="D54" s="72"/>
      <c r="E54" s="51">
        <v>84</v>
      </c>
      <c r="F54" s="52">
        <f t="shared" si="10"/>
        <v>233</v>
      </c>
      <c r="G54" s="53">
        <v>124</v>
      </c>
      <c r="H54" s="53">
        <v>109</v>
      </c>
      <c r="I54" s="53">
        <v>0</v>
      </c>
      <c r="J54" s="72"/>
      <c r="K54" s="80"/>
    </row>
    <row r="55" spans="1:11" x14ac:dyDescent="0.15">
      <c r="A55" s="116"/>
      <c r="B55" s="73"/>
      <c r="C55" s="73"/>
      <c r="D55" s="73"/>
      <c r="E55" s="54" t="s">
        <v>7</v>
      </c>
      <c r="F55" s="53">
        <f>SUM(F51:F54)</f>
        <v>750</v>
      </c>
      <c r="G55" s="53">
        <f>SUM(G51:G54)</f>
        <v>544</v>
      </c>
      <c r="H55" s="53">
        <f>SUM(H51:H54)</f>
        <v>168</v>
      </c>
      <c r="I55" s="53">
        <f>SUM(I51:I54)</f>
        <v>38</v>
      </c>
      <c r="J55" s="73"/>
      <c r="K55" s="76"/>
    </row>
    <row r="56" spans="1:11" s="65" customFormat="1" x14ac:dyDescent="0.15">
      <c r="A56" s="77" t="s">
        <v>28</v>
      </c>
      <c r="B56" s="78"/>
      <c r="C56" s="78"/>
      <c r="D56" s="79"/>
      <c r="E56" s="64"/>
      <c r="F56" s="46">
        <f>SUM(F55)</f>
        <v>750</v>
      </c>
      <c r="G56" s="46">
        <f t="shared" ref="G56:I56" si="11">SUM(G55)</f>
        <v>544</v>
      </c>
      <c r="H56" s="46">
        <f t="shared" si="11"/>
        <v>168</v>
      </c>
      <c r="I56" s="46">
        <f t="shared" si="11"/>
        <v>38</v>
      </c>
      <c r="J56" s="46"/>
      <c r="K56" s="45"/>
    </row>
    <row r="57" spans="1:11" s="59" customFormat="1" ht="15" customHeight="1" x14ac:dyDescent="0.15">
      <c r="A57" s="111" t="s">
        <v>43</v>
      </c>
      <c r="B57" s="102" t="s">
        <v>68</v>
      </c>
      <c r="C57" s="102" t="s">
        <v>69</v>
      </c>
      <c r="D57" s="104" t="s">
        <v>70</v>
      </c>
      <c r="E57" s="56">
        <v>84</v>
      </c>
      <c r="F57" s="57">
        <f>SUM(G57:I57)</f>
        <v>538</v>
      </c>
      <c r="G57" s="58">
        <f>260+70+208</f>
        <v>538</v>
      </c>
      <c r="H57" s="58">
        <v>0</v>
      </c>
      <c r="I57" s="58">
        <v>0</v>
      </c>
      <c r="J57" s="104" t="s">
        <v>71</v>
      </c>
      <c r="K57" s="105"/>
    </row>
    <row r="58" spans="1:11" s="59" customFormat="1" ht="15" customHeight="1" x14ac:dyDescent="0.15">
      <c r="A58" s="112"/>
      <c r="B58" s="102"/>
      <c r="C58" s="102"/>
      <c r="D58" s="102"/>
      <c r="E58" s="56">
        <v>116</v>
      </c>
      <c r="F58" s="57">
        <f t="shared" ref="F58" si="12">SUM(G58:I58)</f>
        <v>92</v>
      </c>
      <c r="G58" s="58">
        <v>92</v>
      </c>
      <c r="H58" s="58">
        <v>0</v>
      </c>
      <c r="I58" s="58">
        <v>0</v>
      </c>
      <c r="J58" s="102"/>
      <c r="K58" s="106"/>
    </row>
    <row r="59" spans="1:11" s="59" customFormat="1" ht="15" customHeight="1" x14ac:dyDescent="0.15">
      <c r="A59" s="112"/>
      <c r="B59" s="103"/>
      <c r="C59" s="103"/>
      <c r="D59" s="103"/>
      <c r="E59" s="60" t="s">
        <v>7</v>
      </c>
      <c r="F59" s="58">
        <f>SUM(F57:F58)</f>
        <v>630</v>
      </c>
      <c r="G59" s="58">
        <f>SUM(G57:G58)</f>
        <v>630</v>
      </c>
      <c r="H59" s="58">
        <f>SUM(H57:H58)</f>
        <v>0</v>
      </c>
      <c r="I59" s="58">
        <f>SUM(I57:I58)</f>
        <v>0</v>
      </c>
      <c r="J59" s="103"/>
      <c r="K59" s="107"/>
    </row>
    <row r="60" spans="1:11" ht="15" customHeight="1" x14ac:dyDescent="0.15">
      <c r="A60" s="112"/>
      <c r="B60" s="72" t="s">
        <v>107</v>
      </c>
      <c r="C60" s="72" t="s">
        <v>108</v>
      </c>
      <c r="D60" s="74" t="s">
        <v>109</v>
      </c>
      <c r="E60" s="51">
        <v>74</v>
      </c>
      <c r="F60" s="52">
        <f>SUM(G60:I60)</f>
        <v>286</v>
      </c>
      <c r="G60" s="53">
        <f>144+142</f>
        <v>286</v>
      </c>
      <c r="H60" s="53">
        <v>0</v>
      </c>
      <c r="I60" s="53">
        <v>0</v>
      </c>
      <c r="J60" s="74" t="s">
        <v>110</v>
      </c>
      <c r="K60" s="75"/>
    </row>
    <row r="61" spans="1:11" ht="15" customHeight="1" x14ac:dyDescent="0.15">
      <c r="A61" s="112"/>
      <c r="B61" s="72"/>
      <c r="C61" s="72"/>
      <c r="D61" s="72"/>
      <c r="E61" s="51">
        <v>84</v>
      </c>
      <c r="F61" s="52">
        <f t="shared" ref="F61:F63" si="13">SUM(G61:I61)</f>
        <v>571</v>
      </c>
      <c r="G61" s="53">
        <f>237+167+167</f>
        <v>571</v>
      </c>
      <c r="H61" s="53">
        <v>0</v>
      </c>
      <c r="I61" s="53">
        <v>0</v>
      </c>
      <c r="J61" s="72"/>
      <c r="K61" s="80"/>
    </row>
    <row r="62" spans="1:11" ht="15" customHeight="1" x14ac:dyDescent="0.15">
      <c r="A62" s="112"/>
      <c r="B62" s="72"/>
      <c r="C62" s="72"/>
      <c r="D62" s="72"/>
      <c r="E62" s="51">
        <v>101</v>
      </c>
      <c r="F62" s="52">
        <f t="shared" si="13"/>
        <v>167</v>
      </c>
      <c r="G62" s="53">
        <v>167</v>
      </c>
      <c r="H62" s="53">
        <v>0</v>
      </c>
      <c r="I62" s="53">
        <v>0</v>
      </c>
      <c r="J62" s="72"/>
      <c r="K62" s="80"/>
    </row>
    <row r="63" spans="1:11" ht="15" customHeight="1" x14ac:dyDescent="0.15">
      <c r="A63" s="112"/>
      <c r="B63" s="72"/>
      <c r="C63" s="72"/>
      <c r="D63" s="72"/>
      <c r="E63" s="51">
        <v>124</v>
      </c>
      <c r="F63" s="52">
        <f t="shared" si="13"/>
        <v>5</v>
      </c>
      <c r="G63" s="53">
        <v>5</v>
      </c>
      <c r="H63" s="53">
        <v>0</v>
      </c>
      <c r="I63" s="53">
        <v>0</v>
      </c>
      <c r="J63" s="72"/>
      <c r="K63" s="80"/>
    </row>
    <row r="64" spans="1:11" ht="15" customHeight="1" x14ac:dyDescent="0.15">
      <c r="A64" s="113"/>
      <c r="B64" s="73"/>
      <c r="C64" s="73"/>
      <c r="D64" s="73"/>
      <c r="E64" s="54" t="s">
        <v>7</v>
      </c>
      <c r="F64" s="53">
        <f>SUM(F60:F63)</f>
        <v>1029</v>
      </c>
      <c r="G64" s="53">
        <f>SUM(G60:G63)</f>
        <v>1029</v>
      </c>
      <c r="H64" s="53">
        <f>SUM(H60:H63)</f>
        <v>0</v>
      </c>
      <c r="I64" s="53">
        <f>SUM(I60:I63)</f>
        <v>0</v>
      </c>
      <c r="J64" s="73"/>
      <c r="K64" s="76"/>
    </row>
    <row r="65" spans="1:11" s="59" customFormat="1" ht="15" customHeight="1" x14ac:dyDescent="0.15">
      <c r="A65" s="108" t="s">
        <v>42</v>
      </c>
      <c r="B65" s="109"/>
      <c r="C65" s="109"/>
      <c r="D65" s="110"/>
      <c r="E65" s="61"/>
      <c r="F65" s="62">
        <f>SUM(F59,F64)</f>
        <v>1659</v>
      </c>
      <c r="G65" s="62">
        <f t="shared" ref="G65:I65" si="14">SUM(G59,G64)</f>
        <v>1659</v>
      </c>
      <c r="H65" s="62">
        <f t="shared" si="14"/>
        <v>0</v>
      </c>
      <c r="I65" s="62">
        <f t="shared" si="14"/>
        <v>0</v>
      </c>
      <c r="J65" s="62"/>
      <c r="K65" s="63"/>
    </row>
    <row r="66" spans="1:11" s="59" customFormat="1" ht="15" customHeight="1" x14ac:dyDescent="0.15">
      <c r="A66" s="111" t="s">
        <v>44</v>
      </c>
      <c r="B66" s="102" t="s">
        <v>87</v>
      </c>
      <c r="C66" s="102" t="s">
        <v>69</v>
      </c>
      <c r="D66" s="104" t="s">
        <v>88</v>
      </c>
      <c r="E66" s="56">
        <v>84</v>
      </c>
      <c r="F66" s="57">
        <f>SUM(G66:I66)</f>
        <v>104</v>
      </c>
      <c r="G66" s="58">
        <v>104</v>
      </c>
      <c r="H66" s="58">
        <v>0</v>
      </c>
      <c r="I66" s="58">
        <v>0</v>
      </c>
      <c r="J66" s="104" t="s">
        <v>89</v>
      </c>
      <c r="K66" s="105" t="s">
        <v>90</v>
      </c>
    </row>
    <row r="67" spans="1:11" s="59" customFormat="1" ht="15" customHeight="1" x14ac:dyDescent="0.15">
      <c r="A67" s="112"/>
      <c r="B67" s="102"/>
      <c r="C67" s="102"/>
      <c r="D67" s="102"/>
      <c r="E67" s="56">
        <v>116</v>
      </c>
      <c r="F67" s="57">
        <f t="shared" ref="F67" si="15">SUM(G67:I67)</f>
        <v>510</v>
      </c>
      <c r="G67" s="58">
        <v>510</v>
      </c>
      <c r="H67" s="58">
        <v>0</v>
      </c>
      <c r="I67" s="58">
        <v>0</v>
      </c>
      <c r="J67" s="102"/>
      <c r="K67" s="106"/>
    </row>
    <row r="68" spans="1:11" s="59" customFormat="1" ht="15" customHeight="1" x14ac:dyDescent="0.15">
      <c r="A68" s="113"/>
      <c r="B68" s="103"/>
      <c r="C68" s="103"/>
      <c r="D68" s="103"/>
      <c r="E68" s="60" t="s">
        <v>7</v>
      </c>
      <c r="F68" s="58">
        <f>SUM(F66:F67)</f>
        <v>614</v>
      </c>
      <c r="G68" s="58">
        <f>SUM(G66:G67)</f>
        <v>614</v>
      </c>
      <c r="H68" s="58">
        <f>SUM(H66:H67)</f>
        <v>0</v>
      </c>
      <c r="I68" s="58">
        <f>SUM(I66:I67)</f>
        <v>0</v>
      </c>
      <c r="J68" s="103"/>
      <c r="K68" s="107"/>
    </row>
    <row r="69" spans="1:11" s="59" customFormat="1" ht="15" customHeight="1" x14ac:dyDescent="0.15">
      <c r="A69" s="108" t="s">
        <v>42</v>
      </c>
      <c r="B69" s="109"/>
      <c r="C69" s="109"/>
      <c r="D69" s="110"/>
      <c r="E69" s="61"/>
      <c r="F69" s="62">
        <f>SUM(F68)</f>
        <v>614</v>
      </c>
      <c r="G69" s="62">
        <f>SUM(G68)</f>
        <v>614</v>
      </c>
      <c r="H69" s="62">
        <f>SUM(H68)</f>
        <v>0</v>
      </c>
      <c r="I69" s="62">
        <f>SUM(I68)</f>
        <v>0</v>
      </c>
      <c r="J69" s="62"/>
      <c r="K69" s="63"/>
    </row>
    <row r="70" spans="1:11" ht="15" customHeight="1" x14ac:dyDescent="0.15">
      <c r="A70" s="117" t="s">
        <v>134</v>
      </c>
      <c r="B70" s="72" t="s">
        <v>83</v>
      </c>
      <c r="C70" s="72" t="s">
        <v>84</v>
      </c>
      <c r="D70" s="74" t="s">
        <v>85</v>
      </c>
      <c r="E70" s="51">
        <v>84</v>
      </c>
      <c r="F70" s="52">
        <f>SUM(G70:I70)</f>
        <v>708</v>
      </c>
      <c r="G70" s="53">
        <v>708</v>
      </c>
      <c r="H70" s="53">
        <v>0</v>
      </c>
      <c r="I70" s="53">
        <v>0</v>
      </c>
      <c r="J70" s="74" t="s">
        <v>86</v>
      </c>
      <c r="K70" s="75"/>
    </row>
    <row r="71" spans="1:11" ht="15" customHeight="1" x14ac:dyDescent="0.15">
      <c r="A71" s="118"/>
      <c r="B71" s="72"/>
      <c r="C71" s="72"/>
      <c r="D71" s="72"/>
      <c r="E71" s="51">
        <v>115</v>
      </c>
      <c r="F71" s="52">
        <f t="shared" ref="F71:F73" si="16">SUM(G71:I71)</f>
        <v>208</v>
      </c>
      <c r="G71" s="53">
        <v>208</v>
      </c>
      <c r="H71" s="53">
        <v>0</v>
      </c>
      <c r="I71" s="53">
        <v>0</v>
      </c>
      <c r="J71" s="72"/>
      <c r="K71" s="80"/>
    </row>
    <row r="72" spans="1:11" ht="15" customHeight="1" x14ac:dyDescent="0.15">
      <c r="A72" s="118"/>
      <c r="B72" s="72"/>
      <c r="C72" s="72"/>
      <c r="D72" s="72"/>
      <c r="E72" s="51">
        <v>141</v>
      </c>
      <c r="F72" s="52">
        <f t="shared" si="16"/>
        <v>2</v>
      </c>
      <c r="G72" s="53">
        <v>2</v>
      </c>
      <c r="H72" s="53">
        <v>0</v>
      </c>
      <c r="I72" s="53">
        <v>0</v>
      </c>
      <c r="J72" s="72"/>
      <c r="K72" s="80"/>
    </row>
    <row r="73" spans="1:11" ht="15" customHeight="1" x14ac:dyDescent="0.15">
      <c r="A73" s="118"/>
      <c r="B73" s="72"/>
      <c r="C73" s="72"/>
      <c r="D73" s="72"/>
      <c r="E73" s="51">
        <v>152</v>
      </c>
      <c r="F73" s="52">
        <f t="shared" si="16"/>
        <v>2</v>
      </c>
      <c r="G73" s="53">
        <v>2</v>
      </c>
      <c r="H73" s="53">
        <v>0</v>
      </c>
      <c r="I73" s="53">
        <v>0</v>
      </c>
      <c r="J73" s="72"/>
      <c r="K73" s="80"/>
    </row>
    <row r="74" spans="1:11" ht="15" customHeight="1" x14ac:dyDescent="0.15">
      <c r="A74" s="118"/>
      <c r="B74" s="73"/>
      <c r="C74" s="73"/>
      <c r="D74" s="73"/>
      <c r="E74" s="54" t="s">
        <v>7</v>
      </c>
      <c r="F74" s="53">
        <f>SUM(F70:F73)</f>
        <v>920</v>
      </c>
      <c r="G74" s="53">
        <f>SUM(G70:G73)</f>
        <v>920</v>
      </c>
      <c r="H74" s="53">
        <f>SUM(H70:H73)</f>
        <v>0</v>
      </c>
      <c r="I74" s="53">
        <f>SUM(I70:I73)</f>
        <v>0</v>
      </c>
      <c r="J74" s="73"/>
      <c r="K74" s="76"/>
    </row>
    <row r="75" spans="1:11" ht="15" customHeight="1" x14ac:dyDescent="0.15">
      <c r="A75" s="118" t="s">
        <v>136</v>
      </c>
      <c r="B75" s="72" t="s">
        <v>47</v>
      </c>
      <c r="C75" s="72" t="s">
        <v>52</v>
      </c>
      <c r="D75" s="74" t="s">
        <v>55</v>
      </c>
      <c r="E75" s="51">
        <v>84</v>
      </c>
      <c r="F75" s="52">
        <f>SUM(G75:I75)</f>
        <v>522</v>
      </c>
      <c r="G75" s="53">
        <v>450</v>
      </c>
      <c r="H75" s="53">
        <v>0</v>
      </c>
      <c r="I75" s="53">
        <v>72</v>
      </c>
      <c r="J75" s="74" t="s">
        <v>54</v>
      </c>
      <c r="K75" s="75"/>
    </row>
    <row r="76" spans="1:11" ht="15" customHeight="1" x14ac:dyDescent="0.15">
      <c r="A76" s="118"/>
      <c r="B76" s="72"/>
      <c r="C76" s="72"/>
      <c r="D76" s="72"/>
      <c r="E76" s="51">
        <v>123</v>
      </c>
      <c r="F76" s="52">
        <f t="shared" ref="F76:F80" si="17">SUM(G76:I76)</f>
        <v>128</v>
      </c>
      <c r="G76" s="53">
        <v>128</v>
      </c>
      <c r="H76" s="53">
        <v>0</v>
      </c>
      <c r="I76" s="53">
        <v>0</v>
      </c>
      <c r="J76" s="72"/>
      <c r="K76" s="80"/>
    </row>
    <row r="77" spans="1:11" ht="15" customHeight="1" x14ac:dyDescent="0.15">
      <c r="A77" s="118"/>
      <c r="B77" s="72"/>
      <c r="C77" s="72"/>
      <c r="D77" s="72"/>
      <c r="E77" s="51">
        <v>156</v>
      </c>
      <c r="F77" s="52">
        <f t="shared" si="17"/>
        <v>46</v>
      </c>
      <c r="G77" s="53">
        <v>46</v>
      </c>
      <c r="H77" s="53">
        <v>0</v>
      </c>
      <c r="I77" s="53">
        <v>0</v>
      </c>
      <c r="J77" s="72"/>
      <c r="K77" s="80"/>
    </row>
    <row r="78" spans="1:11" ht="15" customHeight="1" x14ac:dyDescent="0.15">
      <c r="A78" s="118"/>
      <c r="B78" s="72"/>
      <c r="C78" s="72"/>
      <c r="D78" s="72"/>
      <c r="E78" s="51">
        <v>165</v>
      </c>
      <c r="F78" s="52">
        <f t="shared" si="17"/>
        <v>6</v>
      </c>
      <c r="G78" s="53">
        <v>6</v>
      </c>
      <c r="H78" s="53">
        <v>0</v>
      </c>
      <c r="I78" s="53">
        <v>0</v>
      </c>
      <c r="J78" s="72"/>
      <c r="K78" s="80"/>
    </row>
    <row r="79" spans="1:11" ht="15" customHeight="1" x14ac:dyDescent="0.15">
      <c r="A79" s="118"/>
      <c r="B79" s="72"/>
      <c r="C79" s="72"/>
      <c r="D79" s="72"/>
      <c r="E79" s="51">
        <v>222</v>
      </c>
      <c r="F79" s="52">
        <f t="shared" si="17"/>
        <v>2</v>
      </c>
      <c r="G79" s="53">
        <v>2</v>
      </c>
      <c r="H79" s="53">
        <v>0</v>
      </c>
      <c r="I79" s="53">
        <v>0</v>
      </c>
      <c r="J79" s="72"/>
      <c r="K79" s="80"/>
    </row>
    <row r="80" spans="1:11" ht="15" customHeight="1" x14ac:dyDescent="0.15">
      <c r="A80" s="118"/>
      <c r="B80" s="72"/>
      <c r="C80" s="72"/>
      <c r="D80" s="72"/>
      <c r="E80" s="51">
        <v>264</v>
      </c>
      <c r="F80" s="52">
        <f t="shared" si="17"/>
        <v>1</v>
      </c>
      <c r="G80" s="53">
        <v>1</v>
      </c>
      <c r="H80" s="53">
        <v>0</v>
      </c>
      <c r="I80" s="53">
        <v>0</v>
      </c>
      <c r="J80" s="72"/>
      <c r="K80" s="80"/>
    </row>
    <row r="81" spans="1:11" ht="15" customHeight="1" x14ac:dyDescent="0.15">
      <c r="A81" s="118"/>
      <c r="B81" s="73"/>
      <c r="C81" s="73"/>
      <c r="D81" s="73"/>
      <c r="E81" s="54" t="s">
        <v>7</v>
      </c>
      <c r="F81" s="53">
        <f>SUM(F75:F80)</f>
        <v>705</v>
      </c>
      <c r="G81" s="53">
        <f t="shared" ref="G81:I81" si="18">SUM(G75:G80)</f>
        <v>633</v>
      </c>
      <c r="H81" s="53">
        <f t="shared" si="18"/>
        <v>0</v>
      </c>
      <c r="I81" s="53">
        <f t="shared" si="18"/>
        <v>72</v>
      </c>
      <c r="J81" s="73"/>
      <c r="K81" s="76"/>
    </row>
    <row r="82" spans="1:11" ht="15" customHeight="1" x14ac:dyDescent="0.15">
      <c r="A82" s="118"/>
      <c r="B82" s="72" t="s">
        <v>47</v>
      </c>
      <c r="C82" s="72" t="s">
        <v>52</v>
      </c>
      <c r="D82" s="74" t="s">
        <v>53</v>
      </c>
      <c r="E82" s="51">
        <v>84</v>
      </c>
      <c r="F82" s="52">
        <f>SUM(G82:I82)</f>
        <v>926</v>
      </c>
      <c r="G82" s="53">
        <v>784</v>
      </c>
      <c r="H82" s="53">
        <v>0</v>
      </c>
      <c r="I82" s="53">
        <v>142</v>
      </c>
      <c r="J82" s="74" t="s">
        <v>54</v>
      </c>
      <c r="K82" s="75"/>
    </row>
    <row r="83" spans="1:11" ht="15" customHeight="1" x14ac:dyDescent="0.15">
      <c r="A83" s="118"/>
      <c r="B83" s="72"/>
      <c r="C83" s="72"/>
      <c r="D83" s="72"/>
      <c r="E83" s="51">
        <v>123</v>
      </c>
      <c r="F83" s="52">
        <f t="shared" ref="F83:F87" si="19">SUM(G83:I83)</f>
        <v>286</v>
      </c>
      <c r="G83" s="53">
        <v>286</v>
      </c>
      <c r="H83" s="53">
        <v>0</v>
      </c>
      <c r="I83" s="53">
        <v>0</v>
      </c>
      <c r="J83" s="72"/>
      <c r="K83" s="80"/>
    </row>
    <row r="84" spans="1:11" ht="15" customHeight="1" x14ac:dyDescent="0.15">
      <c r="A84" s="118"/>
      <c r="B84" s="72"/>
      <c r="C84" s="72"/>
      <c r="D84" s="72"/>
      <c r="E84" s="51">
        <v>156</v>
      </c>
      <c r="F84" s="52">
        <f t="shared" si="19"/>
        <v>84</v>
      </c>
      <c r="G84" s="53">
        <v>84</v>
      </c>
      <c r="H84" s="53">
        <v>0</v>
      </c>
      <c r="I84" s="53">
        <v>0</v>
      </c>
      <c r="J84" s="72"/>
      <c r="K84" s="80"/>
    </row>
    <row r="85" spans="1:11" ht="15" customHeight="1" x14ac:dyDescent="0.15">
      <c r="A85" s="118"/>
      <c r="B85" s="72"/>
      <c r="C85" s="72"/>
      <c r="D85" s="72"/>
      <c r="E85" s="51">
        <v>165</v>
      </c>
      <c r="F85" s="52">
        <f t="shared" si="19"/>
        <v>10</v>
      </c>
      <c r="G85" s="53">
        <v>10</v>
      </c>
      <c r="H85" s="53">
        <v>0</v>
      </c>
      <c r="I85" s="53">
        <v>0</v>
      </c>
      <c r="J85" s="72"/>
      <c r="K85" s="80"/>
    </row>
    <row r="86" spans="1:11" ht="15" customHeight="1" x14ac:dyDescent="0.15">
      <c r="A86" s="118"/>
      <c r="B86" s="72"/>
      <c r="C86" s="72"/>
      <c r="D86" s="72"/>
      <c r="E86" s="51">
        <v>222</v>
      </c>
      <c r="F86" s="52">
        <f t="shared" si="19"/>
        <v>6</v>
      </c>
      <c r="G86" s="53">
        <v>6</v>
      </c>
      <c r="H86" s="53">
        <v>0</v>
      </c>
      <c r="I86" s="53">
        <v>0</v>
      </c>
      <c r="J86" s="72"/>
      <c r="K86" s="80"/>
    </row>
    <row r="87" spans="1:11" ht="15" customHeight="1" x14ac:dyDescent="0.15">
      <c r="A87" s="118"/>
      <c r="B87" s="72"/>
      <c r="C87" s="72"/>
      <c r="D87" s="72"/>
      <c r="E87" s="51">
        <v>264</v>
      </c>
      <c r="F87" s="52">
        <f t="shared" si="19"/>
        <v>2</v>
      </c>
      <c r="G87" s="53">
        <v>2</v>
      </c>
      <c r="H87" s="53">
        <v>0</v>
      </c>
      <c r="I87" s="53">
        <v>0</v>
      </c>
      <c r="J87" s="72"/>
      <c r="K87" s="80"/>
    </row>
    <row r="88" spans="1:11" ht="15" customHeight="1" x14ac:dyDescent="0.15">
      <c r="A88" s="119"/>
      <c r="B88" s="73"/>
      <c r="C88" s="73"/>
      <c r="D88" s="73"/>
      <c r="E88" s="54" t="s">
        <v>7</v>
      </c>
      <c r="F88" s="53">
        <f>SUM(F82:F87)</f>
        <v>1314</v>
      </c>
      <c r="G88" s="53">
        <f t="shared" ref="G88:I88" si="20">SUM(G82:G87)</f>
        <v>1172</v>
      </c>
      <c r="H88" s="53">
        <f t="shared" si="20"/>
        <v>0</v>
      </c>
      <c r="I88" s="53">
        <f t="shared" si="20"/>
        <v>142</v>
      </c>
      <c r="J88" s="73"/>
      <c r="K88" s="76"/>
    </row>
    <row r="89" spans="1:11" s="59" customFormat="1" ht="15" customHeight="1" x14ac:dyDescent="0.15">
      <c r="A89" s="108" t="s">
        <v>42</v>
      </c>
      <c r="B89" s="109"/>
      <c r="C89" s="109"/>
      <c r="D89" s="110"/>
      <c r="E89" s="61"/>
      <c r="F89" s="62">
        <f>SUM(F74,F81,F88)</f>
        <v>2939</v>
      </c>
      <c r="G89" s="62">
        <f t="shared" ref="G89:I89" si="21">SUM(G74,G81,G88)</f>
        <v>2725</v>
      </c>
      <c r="H89" s="62">
        <f t="shared" si="21"/>
        <v>0</v>
      </c>
      <c r="I89" s="62">
        <f t="shared" si="21"/>
        <v>214</v>
      </c>
      <c r="J89" s="62"/>
      <c r="K89" s="63"/>
    </row>
    <row r="90" spans="1:11" ht="15" customHeight="1" x14ac:dyDescent="0.15">
      <c r="A90" s="114" t="s">
        <v>130</v>
      </c>
      <c r="B90" s="72" t="s">
        <v>47</v>
      </c>
      <c r="C90" s="72" t="s">
        <v>48</v>
      </c>
      <c r="D90" s="74" t="s">
        <v>51</v>
      </c>
      <c r="E90" s="51">
        <v>59</v>
      </c>
      <c r="F90" s="52">
        <f>SUM(G90:I90)</f>
        <v>364</v>
      </c>
      <c r="G90" s="53">
        <v>364</v>
      </c>
      <c r="H90" s="53">
        <v>0</v>
      </c>
      <c r="I90" s="53">
        <v>0</v>
      </c>
      <c r="J90" s="74" t="s">
        <v>50</v>
      </c>
      <c r="K90" s="75"/>
    </row>
    <row r="91" spans="1:11" ht="15" customHeight="1" x14ac:dyDescent="0.15">
      <c r="A91" s="115"/>
      <c r="B91" s="72"/>
      <c r="C91" s="72"/>
      <c r="D91" s="72"/>
      <c r="E91" s="51">
        <v>84</v>
      </c>
      <c r="F91" s="52">
        <f t="shared" ref="F91:F92" si="22">SUM(G91:I91)</f>
        <v>747</v>
      </c>
      <c r="G91" s="53">
        <v>747</v>
      </c>
      <c r="H91" s="53">
        <v>0</v>
      </c>
      <c r="I91" s="53">
        <v>0</v>
      </c>
      <c r="J91" s="72"/>
      <c r="K91" s="80"/>
    </row>
    <row r="92" spans="1:11" x14ac:dyDescent="0.15">
      <c r="A92" s="115"/>
      <c r="B92" s="72"/>
      <c r="C92" s="72"/>
      <c r="D92" s="72"/>
      <c r="E92" s="51">
        <v>102</v>
      </c>
      <c r="F92" s="52">
        <f t="shared" si="22"/>
        <v>293</v>
      </c>
      <c r="G92" s="53">
        <v>293</v>
      </c>
      <c r="H92" s="53">
        <v>0</v>
      </c>
      <c r="I92" s="53">
        <v>0</v>
      </c>
      <c r="J92" s="72"/>
      <c r="K92" s="80"/>
    </row>
    <row r="93" spans="1:11" x14ac:dyDescent="0.15">
      <c r="A93" s="115"/>
      <c r="B93" s="73"/>
      <c r="C93" s="73"/>
      <c r="D93" s="73"/>
      <c r="E93" s="54" t="s">
        <v>7</v>
      </c>
      <c r="F93" s="53">
        <f>SUM(F90:F92)</f>
        <v>1404</v>
      </c>
      <c r="G93" s="53">
        <f>SUM(G90:G92)</f>
        <v>1404</v>
      </c>
      <c r="H93" s="53">
        <f>SUM(H90:H92)</f>
        <v>0</v>
      </c>
      <c r="I93" s="53">
        <f>SUM(I90:I92)</f>
        <v>0</v>
      </c>
      <c r="J93" s="73"/>
      <c r="K93" s="76"/>
    </row>
    <row r="94" spans="1:11" ht="15" customHeight="1" x14ac:dyDescent="0.15">
      <c r="A94" s="115"/>
      <c r="B94" s="72" t="s">
        <v>47</v>
      </c>
      <c r="C94" s="72" t="s">
        <v>48</v>
      </c>
      <c r="D94" s="74" t="s">
        <v>49</v>
      </c>
      <c r="E94" s="51">
        <v>59</v>
      </c>
      <c r="F94" s="52">
        <f>SUM(G94:I94)</f>
        <v>302</v>
      </c>
      <c r="G94" s="53">
        <v>302</v>
      </c>
      <c r="H94" s="53">
        <v>0</v>
      </c>
      <c r="I94" s="53">
        <v>0</v>
      </c>
      <c r="J94" s="74" t="s">
        <v>50</v>
      </c>
      <c r="K94" s="75"/>
    </row>
    <row r="95" spans="1:11" ht="15" customHeight="1" x14ac:dyDescent="0.15">
      <c r="A95" s="115"/>
      <c r="B95" s="72"/>
      <c r="C95" s="72"/>
      <c r="D95" s="72"/>
      <c r="E95" s="51">
        <v>84</v>
      </c>
      <c r="F95" s="52">
        <f t="shared" ref="F95:F96" si="23">SUM(G95:I95)</f>
        <v>994</v>
      </c>
      <c r="G95" s="53">
        <v>994</v>
      </c>
      <c r="H95" s="53">
        <v>0</v>
      </c>
      <c r="I95" s="53">
        <v>0</v>
      </c>
      <c r="J95" s="72"/>
      <c r="K95" s="80"/>
    </row>
    <row r="96" spans="1:11" x14ac:dyDescent="0.15">
      <c r="A96" s="115"/>
      <c r="B96" s="72"/>
      <c r="C96" s="72"/>
      <c r="D96" s="72"/>
      <c r="E96" s="51">
        <v>102</v>
      </c>
      <c r="F96" s="52">
        <f t="shared" si="23"/>
        <v>294</v>
      </c>
      <c r="G96" s="53">
        <v>294</v>
      </c>
      <c r="H96" s="53">
        <v>0</v>
      </c>
      <c r="I96" s="53">
        <v>0</v>
      </c>
      <c r="J96" s="72"/>
      <c r="K96" s="80"/>
    </row>
    <row r="97" spans="1:11" x14ac:dyDescent="0.15">
      <c r="A97" s="116"/>
      <c r="B97" s="73"/>
      <c r="C97" s="73"/>
      <c r="D97" s="73"/>
      <c r="E97" s="54" t="s">
        <v>7</v>
      </c>
      <c r="F97" s="53">
        <f>SUM(F94:F96)</f>
        <v>1590</v>
      </c>
      <c r="G97" s="53">
        <f>SUM(G94:G96)</f>
        <v>1590</v>
      </c>
      <c r="H97" s="53">
        <f>SUM(H94:H96)</f>
        <v>0</v>
      </c>
      <c r="I97" s="53">
        <f>SUM(I94:I96)</f>
        <v>0</v>
      </c>
      <c r="J97" s="73"/>
      <c r="K97" s="76"/>
    </row>
    <row r="98" spans="1:11" s="59" customFormat="1" ht="15" customHeight="1" x14ac:dyDescent="0.15">
      <c r="A98" s="108" t="s">
        <v>42</v>
      </c>
      <c r="B98" s="109"/>
      <c r="C98" s="109"/>
      <c r="D98" s="110"/>
      <c r="E98" s="61"/>
      <c r="F98" s="62">
        <f>SUM(F93,F97)</f>
        <v>2994</v>
      </c>
      <c r="G98" s="62">
        <f t="shared" ref="G98:I98" si="24">SUM(G93,G97)</f>
        <v>2994</v>
      </c>
      <c r="H98" s="62">
        <f t="shared" si="24"/>
        <v>0</v>
      </c>
      <c r="I98" s="62">
        <f t="shared" si="24"/>
        <v>0</v>
      </c>
      <c r="J98" s="62"/>
      <c r="K98" s="63"/>
    </row>
    <row r="99" spans="1:11" ht="15" customHeight="1" x14ac:dyDescent="0.15">
      <c r="A99" s="114" t="s">
        <v>129</v>
      </c>
      <c r="B99" s="72" t="s">
        <v>117</v>
      </c>
      <c r="C99" s="72" t="s">
        <v>111</v>
      </c>
      <c r="D99" s="74" t="s">
        <v>112</v>
      </c>
      <c r="E99" s="51">
        <v>84</v>
      </c>
      <c r="F99" s="52">
        <f>SUM(G99:I99)</f>
        <v>407</v>
      </c>
      <c r="G99" s="53">
        <f>151+162+79+15</f>
        <v>407</v>
      </c>
      <c r="H99" s="53">
        <v>0</v>
      </c>
      <c r="I99" s="53">
        <v>0</v>
      </c>
      <c r="J99" s="74" t="s">
        <v>113</v>
      </c>
      <c r="K99" s="75"/>
    </row>
    <row r="100" spans="1:11" ht="15" customHeight="1" x14ac:dyDescent="0.15">
      <c r="A100" s="115"/>
      <c r="B100" s="72"/>
      <c r="C100" s="72"/>
      <c r="D100" s="72"/>
      <c r="E100" s="51">
        <v>110</v>
      </c>
      <c r="F100" s="52">
        <f t="shared" ref="F100" si="25">SUM(G100:I100)</f>
        <v>127</v>
      </c>
      <c r="G100" s="53">
        <v>127</v>
      </c>
      <c r="H100" s="53">
        <v>0</v>
      </c>
      <c r="I100" s="53">
        <v>0</v>
      </c>
      <c r="J100" s="72"/>
      <c r="K100" s="80"/>
    </row>
    <row r="101" spans="1:11" ht="15" customHeight="1" x14ac:dyDescent="0.15">
      <c r="A101" s="115"/>
      <c r="B101" s="73"/>
      <c r="C101" s="73"/>
      <c r="D101" s="73"/>
      <c r="E101" s="54" t="s">
        <v>7</v>
      </c>
      <c r="F101" s="53">
        <f>SUM(F99:F100)</f>
        <v>534</v>
      </c>
      <c r="G101" s="53">
        <f>SUM(G99:G100)</f>
        <v>534</v>
      </c>
      <c r="H101" s="53">
        <f>SUM(H99:H100)</f>
        <v>0</v>
      </c>
      <c r="I101" s="53">
        <f>SUM(I99:I100)</f>
        <v>0</v>
      </c>
      <c r="J101" s="73"/>
      <c r="K101" s="76"/>
    </row>
    <row r="102" spans="1:11" ht="15" customHeight="1" x14ac:dyDescent="0.15">
      <c r="A102" s="115"/>
      <c r="B102" s="72" t="s">
        <v>95</v>
      </c>
      <c r="C102" s="72" t="s">
        <v>96</v>
      </c>
      <c r="D102" s="74" t="s">
        <v>97</v>
      </c>
      <c r="E102" s="51">
        <v>84</v>
      </c>
      <c r="F102" s="52">
        <f>SUM(G102:I102)</f>
        <v>129</v>
      </c>
      <c r="G102" s="53">
        <v>129</v>
      </c>
      <c r="H102" s="53">
        <v>0</v>
      </c>
      <c r="I102" s="53">
        <v>0</v>
      </c>
      <c r="J102" s="74"/>
      <c r="K102" s="75"/>
    </row>
    <row r="103" spans="1:11" ht="15" customHeight="1" x14ac:dyDescent="0.15">
      <c r="A103" s="115"/>
      <c r="B103" s="72"/>
      <c r="C103" s="72"/>
      <c r="D103" s="72"/>
      <c r="E103" s="51">
        <v>105</v>
      </c>
      <c r="F103" s="52">
        <f t="shared" ref="F103" si="26">SUM(G103:I103)</f>
        <v>132</v>
      </c>
      <c r="G103" s="53">
        <v>132</v>
      </c>
      <c r="H103" s="53">
        <v>0</v>
      </c>
      <c r="I103" s="53">
        <v>0</v>
      </c>
      <c r="J103" s="72"/>
      <c r="K103" s="80"/>
    </row>
    <row r="104" spans="1:11" ht="15" customHeight="1" x14ac:dyDescent="0.15">
      <c r="A104" s="115"/>
      <c r="B104" s="73"/>
      <c r="C104" s="73"/>
      <c r="D104" s="73"/>
      <c r="E104" s="54" t="s">
        <v>7</v>
      </c>
      <c r="F104" s="53">
        <f>SUM(F102:F103)</f>
        <v>261</v>
      </c>
      <c r="G104" s="53">
        <f>SUM(G102:G103)</f>
        <v>261</v>
      </c>
      <c r="H104" s="53">
        <f>SUM(H102:H103)</f>
        <v>0</v>
      </c>
      <c r="I104" s="53">
        <f>SUM(I102:I103)</f>
        <v>0</v>
      </c>
      <c r="J104" s="73"/>
      <c r="K104" s="76"/>
    </row>
    <row r="105" spans="1:11" ht="15" customHeight="1" x14ac:dyDescent="0.15">
      <c r="A105" s="115"/>
      <c r="B105" s="72" t="s">
        <v>98</v>
      </c>
      <c r="C105" s="72" t="s">
        <v>99</v>
      </c>
      <c r="D105" s="74" t="s">
        <v>100</v>
      </c>
      <c r="E105" s="51">
        <v>40</v>
      </c>
      <c r="F105" s="52">
        <f>SUM(G105:I105)</f>
        <v>53</v>
      </c>
      <c r="G105" s="53">
        <v>18</v>
      </c>
      <c r="H105" s="53">
        <v>5</v>
      </c>
      <c r="I105" s="53">
        <v>30</v>
      </c>
      <c r="J105" s="74" t="s">
        <v>101</v>
      </c>
      <c r="K105" s="75"/>
    </row>
    <row r="106" spans="1:11" ht="15" customHeight="1" x14ac:dyDescent="0.15">
      <c r="A106" s="115"/>
      <c r="B106" s="72"/>
      <c r="C106" s="72"/>
      <c r="D106" s="72"/>
      <c r="E106" s="51">
        <v>59</v>
      </c>
      <c r="F106" s="52">
        <f t="shared" ref="F106:F108" si="27">SUM(G106:I106)</f>
        <v>177</v>
      </c>
      <c r="G106" s="53">
        <v>87</v>
      </c>
      <c r="H106" s="53">
        <v>90</v>
      </c>
      <c r="I106" s="53">
        <v>0</v>
      </c>
      <c r="J106" s="72"/>
      <c r="K106" s="80"/>
    </row>
    <row r="107" spans="1:11" ht="15" customHeight="1" x14ac:dyDescent="0.15">
      <c r="A107" s="115"/>
      <c r="B107" s="72"/>
      <c r="C107" s="72"/>
      <c r="D107" s="72"/>
      <c r="E107" s="51">
        <v>84</v>
      </c>
      <c r="F107" s="52">
        <f t="shared" si="27"/>
        <v>681</v>
      </c>
      <c r="G107" s="53">
        <v>594</v>
      </c>
      <c r="H107" s="53">
        <v>87</v>
      </c>
      <c r="I107" s="53">
        <v>0</v>
      </c>
      <c r="J107" s="72"/>
      <c r="K107" s="80"/>
    </row>
    <row r="108" spans="1:11" ht="15" customHeight="1" x14ac:dyDescent="0.15">
      <c r="A108" s="115"/>
      <c r="B108" s="72"/>
      <c r="C108" s="72"/>
      <c r="D108" s="72"/>
      <c r="E108" s="51">
        <v>102</v>
      </c>
      <c r="F108" s="52">
        <f t="shared" si="27"/>
        <v>70</v>
      </c>
      <c r="G108" s="53">
        <v>58</v>
      </c>
      <c r="H108" s="53">
        <v>12</v>
      </c>
      <c r="I108" s="53">
        <v>0</v>
      </c>
      <c r="J108" s="72"/>
      <c r="K108" s="80"/>
    </row>
    <row r="109" spans="1:11" ht="15" customHeight="1" x14ac:dyDescent="0.15">
      <c r="A109" s="115"/>
      <c r="B109" s="73"/>
      <c r="C109" s="73"/>
      <c r="D109" s="73"/>
      <c r="E109" s="54" t="s">
        <v>7</v>
      </c>
      <c r="F109" s="53">
        <f>SUM(F105:F108)</f>
        <v>981</v>
      </c>
      <c r="G109" s="53">
        <f>SUM(G105:G108)</f>
        <v>757</v>
      </c>
      <c r="H109" s="53">
        <f>SUM(H105:H108)</f>
        <v>194</v>
      </c>
      <c r="I109" s="53">
        <f>SUM(I105:I108)</f>
        <v>30</v>
      </c>
      <c r="J109" s="73"/>
      <c r="K109" s="76"/>
    </row>
    <row r="110" spans="1:11" ht="15" customHeight="1" x14ac:dyDescent="0.15">
      <c r="A110" s="115"/>
      <c r="B110" s="72" t="s">
        <v>124</v>
      </c>
      <c r="C110" s="72" t="s">
        <v>125</v>
      </c>
      <c r="D110" s="74" t="s">
        <v>126</v>
      </c>
      <c r="E110" s="51">
        <v>84</v>
      </c>
      <c r="F110" s="52">
        <f>SUM(G110:I110)</f>
        <v>795</v>
      </c>
      <c r="G110" s="53">
        <v>795</v>
      </c>
      <c r="H110" s="53">
        <v>0</v>
      </c>
      <c r="I110" s="53">
        <v>0</v>
      </c>
      <c r="J110" s="74" t="s">
        <v>127</v>
      </c>
      <c r="K110" s="75"/>
    </row>
    <row r="111" spans="1:11" ht="15" customHeight="1" x14ac:dyDescent="0.15">
      <c r="A111" s="115"/>
      <c r="B111" s="72"/>
      <c r="C111" s="72"/>
      <c r="D111" s="72"/>
      <c r="E111" s="51">
        <v>106</v>
      </c>
      <c r="F111" s="52">
        <f t="shared" ref="F111:F113" si="28">SUM(G111:I111)</f>
        <v>328</v>
      </c>
      <c r="G111" s="53">
        <v>328</v>
      </c>
      <c r="H111" s="53">
        <v>0</v>
      </c>
      <c r="I111" s="53">
        <v>0</v>
      </c>
      <c r="J111" s="72"/>
      <c r="K111" s="80"/>
    </row>
    <row r="112" spans="1:11" ht="15" customHeight="1" x14ac:dyDescent="0.15">
      <c r="A112" s="115"/>
      <c r="B112" s="72"/>
      <c r="C112" s="72"/>
      <c r="D112" s="72"/>
      <c r="E112" s="51">
        <v>123</v>
      </c>
      <c r="F112" s="52">
        <f t="shared" si="28"/>
        <v>412</v>
      </c>
      <c r="G112" s="53">
        <v>412</v>
      </c>
      <c r="H112" s="53">
        <v>0</v>
      </c>
      <c r="I112" s="53">
        <v>0</v>
      </c>
      <c r="J112" s="72"/>
      <c r="K112" s="80"/>
    </row>
    <row r="113" spans="1:11" ht="15" customHeight="1" x14ac:dyDescent="0.15">
      <c r="A113" s="115"/>
      <c r="B113" s="72"/>
      <c r="C113" s="72"/>
      <c r="D113" s="72"/>
      <c r="E113" s="51">
        <v>137</v>
      </c>
      <c r="F113" s="52">
        <f t="shared" si="28"/>
        <v>244</v>
      </c>
      <c r="G113" s="53">
        <v>244</v>
      </c>
      <c r="H113" s="53">
        <v>0</v>
      </c>
      <c r="I113" s="53">
        <v>0</v>
      </c>
      <c r="J113" s="72"/>
      <c r="K113" s="80"/>
    </row>
    <row r="114" spans="1:11" ht="15" customHeight="1" x14ac:dyDescent="0.15">
      <c r="A114" s="116"/>
      <c r="B114" s="73"/>
      <c r="C114" s="73"/>
      <c r="D114" s="73"/>
      <c r="E114" s="54" t="s">
        <v>7</v>
      </c>
      <c r="F114" s="53">
        <f>SUM(F110:F113)</f>
        <v>1779</v>
      </c>
      <c r="G114" s="53">
        <f>SUM(G110:G113)</f>
        <v>1779</v>
      </c>
      <c r="H114" s="53">
        <f>SUM(H110:H113)</f>
        <v>0</v>
      </c>
      <c r="I114" s="53">
        <f>SUM(I110:I113)</f>
        <v>0</v>
      </c>
      <c r="J114" s="73"/>
      <c r="K114" s="76"/>
    </row>
    <row r="115" spans="1:11" s="59" customFormat="1" ht="15" customHeight="1" x14ac:dyDescent="0.15">
      <c r="A115" s="108" t="s">
        <v>42</v>
      </c>
      <c r="B115" s="109"/>
      <c r="C115" s="109"/>
      <c r="D115" s="110"/>
      <c r="E115" s="61"/>
      <c r="F115" s="62">
        <f>SUM(F101,F104,F109,F114)</f>
        <v>3555</v>
      </c>
      <c r="G115" s="62">
        <f t="shared" ref="G115:I115" si="29">SUM(G101,G104,G109,G114)</f>
        <v>3331</v>
      </c>
      <c r="H115" s="62">
        <f t="shared" si="29"/>
        <v>194</v>
      </c>
      <c r="I115" s="62">
        <f t="shared" si="29"/>
        <v>30</v>
      </c>
      <c r="J115" s="62"/>
      <c r="K115" s="63"/>
    </row>
    <row r="116" spans="1:11" ht="15" customHeight="1" x14ac:dyDescent="0.15">
      <c r="A116" s="114" t="s">
        <v>135</v>
      </c>
      <c r="B116" s="72" t="s">
        <v>106</v>
      </c>
      <c r="C116" s="72" t="s">
        <v>108</v>
      </c>
      <c r="D116" s="74" t="s">
        <v>118</v>
      </c>
      <c r="E116" s="51">
        <v>84</v>
      </c>
      <c r="F116" s="52">
        <f>SUM(G116:I116)</f>
        <v>96</v>
      </c>
      <c r="G116" s="53">
        <f>68+16+12</f>
        <v>96</v>
      </c>
      <c r="H116" s="53">
        <v>0</v>
      </c>
      <c r="I116" s="53">
        <v>0</v>
      </c>
      <c r="J116" s="74" t="s">
        <v>110</v>
      </c>
      <c r="K116" s="75"/>
    </row>
    <row r="117" spans="1:11" ht="15" customHeight="1" x14ac:dyDescent="0.15">
      <c r="A117" s="115"/>
      <c r="B117" s="72"/>
      <c r="C117" s="72"/>
      <c r="D117" s="72"/>
      <c r="E117" s="51">
        <v>102</v>
      </c>
      <c r="F117" s="52">
        <f t="shared" ref="F117:F120" si="30">SUM(G117:I117)</f>
        <v>36</v>
      </c>
      <c r="G117" s="53">
        <f>24+12</f>
        <v>36</v>
      </c>
      <c r="H117" s="53">
        <v>0</v>
      </c>
      <c r="I117" s="53">
        <v>0</v>
      </c>
      <c r="J117" s="72"/>
      <c r="K117" s="80"/>
    </row>
    <row r="118" spans="1:11" ht="15" customHeight="1" x14ac:dyDescent="0.15">
      <c r="A118" s="115"/>
      <c r="B118" s="72"/>
      <c r="C118" s="72"/>
      <c r="D118" s="72"/>
      <c r="E118" s="51">
        <v>130</v>
      </c>
      <c r="F118" s="52">
        <f t="shared" si="30"/>
        <v>12</v>
      </c>
      <c r="G118" s="53">
        <f>8+4</f>
        <v>12</v>
      </c>
      <c r="H118" s="53">
        <v>0</v>
      </c>
      <c r="I118" s="53">
        <v>0</v>
      </c>
      <c r="J118" s="72"/>
      <c r="K118" s="80"/>
    </row>
    <row r="119" spans="1:11" ht="15" customHeight="1" x14ac:dyDescent="0.15">
      <c r="A119" s="115"/>
      <c r="B119" s="72"/>
      <c r="C119" s="72"/>
      <c r="D119" s="72"/>
      <c r="E119" s="51">
        <v>137</v>
      </c>
      <c r="F119" s="52">
        <f t="shared" si="30"/>
        <v>12</v>
      </c>
      <c r="G119" s="53">
        <v>12</v>
      </c>
      <c r="H119" s="53">
        <v>0</v>
      </c>
      <c r="I119" s="53">
        <v>0</v>
      </c>
      <c r="J119" s="72"/>
      <c r="K119" s="80"/>
    </row>
    <row r="120" spans="1:11" ht="15" customHeight="1" x14ac:dyDescent="0.15">
      <c r="A120" s="115"/>
      <c r="B120" s="72"/>
      <c r="C120" s="72"/>
      <c r="D120" s="72"/>
      <c r="E120" s="51">
        <v>168</v>
      </c>
      <c r="F120" s="52">
        <f t="shared" si="30"/>
        <v>4</v>
      </c>
      <c r="G120" s="53">
        <v>4</v>
      </c>
      <c r="H120" s="53">
        <v>0</v>
      </c>
      <c r="I120" s="53">
        <v>0</v>
      </c>
      <c r="J120" s="72"/>
      <c r="K120" s="80"/>
    </row>
    <row r="121" spans="1:11" ht="15" customHeight="1" x14ac:dyDescent="0.15">
      <c r="A121" s="116"/>
      <c r="B121" s="73"/>
      <c r="C121" s="73"/>
      <c r="D121" s="73"/>
      <c r="E121" s="54" t="s">
        <v>7</v>
      </c>
      <c r="F121" s="53">
        <f>SUM(F116:F120)</f>
        <v>160</v>
      </c>
      <c r="G121" s="53">
        <f>SUM(G116:G120)</f>
        <v>160</v>
      </c>
      <c r="H121" s="53">
        <f>SUM(H116:H120)</f>
        <v>0</v>
      </c>
      <c r="I121" s="53">
        <f>SUM(I116:I120)</f>
        <v>0</v>
      </c>
      <c r="J121" s="73"/>
      <c r="K121" s="76"/>
    </row>
    <row r="122" spans="1:11" s="59" customFormat="1" ht="15" customHeight="1" x14ac:dyDescent="0.15">
      <c r="A122" s="108" t="s">
        <v>42</v>
      </c>
      <c r="B122" s="109"/>
      <c r="C122" s="109"/>
      <c r="D122" s="110"/>
      <c r="E122" s="61"/>
      <c r="F122" s="62">
        <f>SUM(F121)</f>
        <v>160</v>
      </c>
      <c r="G122" s="62">
        <f t="shared" ref="G122:I122" si="31">SUM(G121)</f>
        <v>160</v>
      </c>
      <c r="H122" s="62">
        <f t="shared" si="31"/>
        <v>0</v>
      </c>
      <c r="I122" s="62">
        <f t="shared" si="31"/>
        <v>0</v>
      </c>
      <c r="J122" s="62"/>
      <c r="K122" s="63"/>
    </row>
  </sheetData>
  <mergeCells count="150">
    <mergeCell ref="A90:A97"/>
    <mergeCell ref="A8:A22"/>
    <mergeCell ref="A35:A49"/>
    <mergeCell ref="A51:A55"/>
    <mergeCell ref="A57:A64"/>
    <mergeCell ref="A115:D115"/>
    <mergeCell ref="B70:B74"/>
    <mergeCell ref="C70:C74"/>
    <mergeCell ref="D70:D74"/>
    <mergeCell ref="A65:D65"/>
    <mergeCell ref="B60:B64"/>
    <mergeCell ref="C60:C64"/>
    <mergeCell ref="D60:D64"/>
    <mergeCell ref="B13:B16"/>
    <mergeCell ref="C13:C16"/>
    <mergeCell ref="D13:D16"/>
    <mergeCell ref="B8:B12"/>
    <mergeCell ref="C8:C12"/>
    <mergeCell ref="D8:D12"/>
    <mergeCell ref="J8:J12"/>
    <mergeCell ref="K8:K12"/>
    <mergeCell ref="B102:B104"/>
    <mergeCell ref="C102:C104"/>
    <mergeCell ref="D102:D104"/>
    <mergeCell ref="J102:J104"/>
    <mergeCell ref="K102:K104"/>
    <mergeCell ref="B99:B101"/>
    <mergeCell ref="C99:C101"/>
    <mergeCell ref="B94:B97"/>
    <mergeCell ref="C94:C97"/>
    <mergeCell ref="D94:D97"/>
    <mergeCell ref="J94:J97"/>
    <mergeCell ref="K94:K97"/>
    <mergeCell ref="A98:D98"/>
    <mergeCell ref="A89:D89"/>
    <mergeCell ref="B75:B81"/>
    <mergeCell ref="C75:C81"/>
    <mergeCell ref="D75:D81"/>
    <mergeCell ref="J75:J81"/>
    <mergeCell ref="K75:K81"/>
    <mergeCell ref="A122:D122"/>
    <mergeCell ref="B116:B121"/>
    <mergeCell ref="C116:C121"/>
    <mergeCell ref="D116:D121"/>
    <mergeCell ref="J116:J121"/>
    <mergeCell ref="K116:K121"/>
    <mergeCell ref="D99:D101"/>
    <mergeCell ref="J99:J101"/>
    <mergeCell ref="K99:K101"/>
    <mergeCell ref="B105:B109"/>
    <mergeCell ref="C105:C109"/>
    <mergeCell ref="D105:D109"/>
    <mergeCell ref="J105:J109"/>
    <mergeCell ref="B110:B114"/>
    <mergeCell ref="C110:C114"/>
    <mergeCell ref="D110:D114"/>
    <mergeCell ref="J110:J114"/>
    <mergeCell ref="K110:K114"/>
    <mergeCell ref="A116:A121"/>
    <mergeCell ref="A99:A114"/>
    <mergeCell ref="J70:J74"/>
    <mergeCell ref="K70:K74"/>
    <mergeCell ref="A69:D69"/>
    <mergeCell ref="A66:A68"/>
    <mergeCell ref="B66:B68"/>
    <mergeCell ref="C66:C68"/>
    <mergeCell ref="D66:D68"/>
    <mergeCell ref="J66:J68"/>
    <mergeCell ref="K66:K68"/>
    <mergeCell ref="J60:J64"/>
    <mergeCell ref="K60:K64"/>
    <mergeCell ref="B57:B59"/>
    <mergeCell ref="C57:C59"/>
    <mergeCell ref="D57:D59"/>
    <mergeCell ref="J57:J59"/>
    <mergeCell ref="K57:K59"/>
    <mergeCell ref="K51:K55"/>
    <mergeCell ref="D47:D49"/>
    <mergeCell ref="J41:J42"/>
    <mergeCell ref="K41:K42"/>
    <mergeCell ref="B41:B42"/>
    <mergeCell ref="B45:B46"/>
    <mergeCell ref="C45:C46"/>
    <mergeCell ref="D45:D46"/>
    <mergeCell ref="K24:K28"/>
    <mergeCell ref="A23:D23"/>
    <mergeCell ref="C41:C42"/>
    <mergeCell ref="D41:D42"/>
    <mergeCell ref="D35:D40"/>
    <mergeCell ref="J35:J40"/>
    <mergeCell ref="K35:K40"/>
    <mergeCell ref="A24:A33"/>
    <mergeCell ref="J13:J16"/>
    <mergeCell ref="K13:K16"/>
    <mergeCell ref="B17:B22"/>
    <mergeCell ref="C17:C22"/>
    <mergeCell ref="D17:D22"/>
    <mergeCell ref="A56:D56"/>
    <mergeCell ref="B51:B55"/>
    <mergeCell ref="C51:C55"/>
    <mergeCell ref="D51:D55"/>
    <mergeCell ref="J51:J55"/>
    <mergeCell ref="J45:J46"/>
    <mergeCell ref="K45:K46"/>
    <mergeCell ref="J47:J49"/>
    <mergeCell ref="K47:K49"/>
    <mergeCell ref="B47:B49"/>
    <mergeCell ref="C47:C49"/>
    <mergeCell ref="J17:J22"/>
    <mergeCell ref="K17:K22"/>
    <mergeCell ref="B24:B28"/>
    <mergeCell ref="C24:C28"/>
    <mergeCell ref="D24:D28"/>
    <mergeCell ref="J24:J28"/>
    <mergeCell ref="B35:B40"/>
    <mergeCell ref="C35:C40"/>
    <mergeCell ref="A1:K1"/>
    <mergeCell ref="A3:K3"/>
    <mergeCell ref="A5:A6"/>
    <mergeCell ref="B5:B6"/>
    <mergeCell ref="C5:C6"/>
    <mergeCell ref="D5:D6"/>
    <mergeCell ref="E5:E6"/>
    <mergeCell ref="F5:I5"/>
    <mergeCell ref="J5:J6"/>
    <mergeCell ref="K5:K6"/>
    <mergeCell ref="A7:D7"/>
    <mergeCell ref="B43:B44"/>
    <mergeCell ref="C43:C44"/>
    <mergeCell ref="D43:D44"/>
    <mergeCell ref="J43:J44"/>
    <mergeCell ref="K43:K44"/>
    <mergeCell ref="A50:D50"/>
    <mergeCell ref="A34:D34"/>
    <mergeCell ref="K105:K109"/>
    <mergeCell ref="B29:B33"/>
    <mergeCell ref="C29:C33"/>
    <mergeCell ref="D29:D33"/>
    <mergeCell ref="J29:J33"/>
    <mergeCell ref="K29:K33"/>
    <mergeCell ref="B90:B93"/>
    <mergeCell ref="C90:C93"/>
    <mergeCell ref="D90:D93"/>
    <mergeCell ref="J90:J93"/>
    <mergeCell ref="K90:K93"/>
    <mergeCell ref="B82:B88"/>
    <mergeCell ref="C82:C88"/>
    <mergeCell ref="D82:D88"/>
    <mergeCell ref="J82:J88"/>
    <mergeCell ref="K82:K88"/>
  </mergeCells>
  <phoneticPr fontId="28" type="noConversion"/>
  <printOptions horizontalCentered="1"/>
  <pageMargins left="0.19680555164813995" right="0.19680555164813995" top="0.39361110329627991" bottom="0.39361110329627991" header="0.31486111879348755" footer="0.31486111879348755"/>
  <pageSetup paperSize="9" scale="68" fitToHeight="0" orientation="portrait" r:id="rId1"/>
  <rowBreaks count="1" manualBreakCount="1">
    <brk id="74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297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총괄표 </vt:lpstr>
      <vt:lpstr>세부내역</vt:lpstr>
      <vt:lpstr>세부내역!Print_Area</vt:lpstr>
      <vt:lpstr>'총괄표 '!Print_Area</vt:lpstr>
      <vt:lpstr>세부내역!Print_Titles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seung</dc:creator>
  <cp:lastModifiedBy>정태준</cp:lastModifiedBy>
  <cp:revision>10</cp:revision>
  <cp:lastPrinted>2022-04-05T07:14:26Z</cp:lastPrinted>
  <dcterms:created xsi:type="dcterms:W3CDTF">2008-12-24T01:43:05Z</dcterms:created>
  <dcterms:modified xsi:type="dcterms:W3CDTF">2022-04-05T07:16:12Z</dcterms:modified>
  <cp:version>0906.0200.01</cp:version>
</cp:coreProperties>
</file>